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showHorizontalScroll="0" showVerticalScroll="0" xWindow="0" yWindow="0" windowWidth="23040" windowHeight="9090" tabRatio="803" activeTab="10"/>
  </bookViews>
  <sheets>
    <sheet name="Consolidado" sheetId="103" r:id="rId1"/>
    <sheet name="Ponderado" sheetId="102" r:id="rId2"/>
    <sheet name="Económico" sheetId="101" r:id="rId3"/>
    <sheet name="Deducibles" sheetId="100" r:id="rId4"/>
    <sheet name="Comp TRDM" sheetId="76" r:id="rId5"/>
    <sheet name="Comp MANEJO" sheetId="79" r:id="rId6"/>
    <sheet name="Comp RCE" sheetId="77" r:id="rId7"/>
    <sheet name="Comp ID" sheetId="92" r:id="rId8"/>
    <sheet name="Comp IRF" sheetId="96" r:id="rId9"/>
    <sheet name="Comp RCSP" sheetId="94" r:id="rId10"/>
    <sheet name="Comp VGF" sheetId="105" r:id="rId11"/>
    <sheet name="Comp VGD" sheetId="104" r:id="rId12"/>
    <sheet name="Comp AP" sheetId="106" r:id="rId13"/>
    <sheet name="Comp EXQ" sheetId="107" r:id="rId14"/>
  </sheets>
  <definedNames>
    <definedName name="DATA8" localSheetId="12">#REF!</definedName>
    <definedName name="DATA8" localSheetId="13">#REF!</definedName>
    <definedName name="DATA8" localSheetId="10">#REF!</definedName>
    <definedName name="DATA8">#REF!</definedName>
  </definedNames>
  <calcPr calcId="124519"/>
</workbook>
</file>

<file path=xl/calcChain.xml><?xml version="1.0" encoding="utf-8"?>
<calcChain xmlns="http://schemas.openxmlformats.org/spreadsheetml/2006/main">
  <c r="N27" i="101"/>
  <c r="I27"/>
  <c r="E54" i="102"/>
  <c r="F22" i="101"/>
  <c r="K22"/>
  <c r="L22"/>
  <c r="D237" i="100"/>
  <c r="H11" i="102"/>
  <c r="D198" i="100"/>
  <c r="D114"/>
  <c r="E11" i="102"/>
  <c r="E72"/>
  <c r="G11"/>
  <c r="D157" i="100"/>
  <c r="F11" i="102"/>
  <c r="D11" i="107"/>
  <c r="B11"/>
  <c r="F12" i="106"/>
  <c r="H12"/>
  <c r="H13"/>
  <c r="G63" i="102"/>
  <c r="D11" i="106"/>
  <c r="F11"/>
  <c r="F10"/>
  <c r="F9"/>
  <c r="F13"/>
  <c r="G56" i="102"/>
  <c r="D7" i="106"/>
  <c r="D6"/>
  <c r="D13"/>
  <c r="G49" i="102"/>
  <c r="D6" i="104"/>
  <c r="D10"/>
  <c r="F49" i="102"/>
  <c r="D5" i="104"/>
  <c r="H10"/>
  <c r="F63" i="102"/>
  <c r="F10" i="104"/>
  <c r="F56" i="102"/>
  <c r="H13" i="105"/>
  <c r="E63" i="102"/>
  <c r="B63" s="1"/>
  <c r="C62" s="1"/>
  <c r="D13" i="105"/>
  <c r="E49" i="102"/>
  <c r="D9" i="105"/>
  <c r="F9"/>
  <c r="F13"/>
  <c r="E56" i="102"/>
  <c r="D10" i="105"/>
  <c r="F10"/>
  <c r="E70" i="102"/>
  <c r="E73" s="1"/>
  <c r="M27" i="101"/>
  <c r="E27"/>
  <c r="E61" i="102"/>
  <c r="E47"/>
  <c r="E10"/>
  <c r="E37"/>
  <c r="B37" s="1"/>
  <c r="C36" s="1"/>
  <c r="E29"/>
  <c r="B29" s="1"/>
  <c r="C28" s="1"/>
  <c r="I10"/>
  <c r="I14" s="1"/>
  <c r="H10"/>
  <c r="F10"/>
  <c r="D36" i="101"/>
  <c r="H30"/>
  <c r="I13" i="102"/>
  <c r="D7" i="94"/>
  <c r="D9" i="92"/>
  <c r="H13" i="102"/>
  <c r="D10" i="79"/>
  <c r="D8" i="76"/>
  <c r="B13" i="106"/>
  <c r="B13" i="105"/>
  <c r="E35" i="101"/>
  <c r="E34"/>
  <c r="E36"/>
  <c r="L29"/>
  <c r="L28"/>
  <c r="M28"/>
  <c r="F61" i="102"/>
  <c r="F64" s="1"/>
  <c r="L27" i="101"/>
  <c r="J30"/>
  <c r="F30"/>
  <c r="B10" i="104"/>
  <c r="D9" i="79"/>
  <c r="D6"/>
  <c r="B17" i="96"/>
  <c r="B9" i="92"/>
  <c r="B13" i="77"/>
  <c r="B12" i="79"/>
  <c r="B207" i="100"/>
  <c r="B166"/>
  <c r="B13"/>
  <c r="B30" i="101"/>
  <c r="D29"/>
  <c r="E29"/>
  <c r="G47" i="102"/>
  <c r="G50" s="1"/>
  <c r="D28" i="101"/>
  <c r="D30"/>
  <c r="D27"/>
  <c r="D12"/>
  <c r="E12"/>
  <c r="D11"/>
  <c r="D8"/>
  <c r="E8"/>
  <c r="E13"/>
  <c r="B72" i="102"/>
  <c r="C71" s="1"/>
  <c r="D9" i="94"/>
  <c r="D8"/>
  <c r="F11"/>
  <c r="E39" i="102"/>
  <c r="B39" s="1"/>
  <c r="C38" s="1"/>
  <c r="D6" i="94"/>
  <c r="D11"/>
  <c r="E31" i="102"/>
  <c r="D5" i="94"/>
  <c r="D11" i="77"/>
  <c r="D10"/>
  <c r="D9"/>
  <c r="D8"/>
  <c r="D7"/>
  <c r="D6"/>
  <c r="D13"/>
  <c r="G13" i="102"/>
  <c r="D7" i="79"/>
  <c r="D12"/>
  <c r="F13" i="102"/>
  <c r="D10" i="76"/>
  <c r="D7"/>
  <c r="D14"/>
  <c r="E13" i="102"/>
  <c r="D6" i="76"/>
  <c r="D5"/>
  <c r="I22" i="101"/>
  <c r="I23"/>
  <c r="E11"/>
  <c r="F11"/>
  <c r="D10"/>
  <c r="F10"/>
  <c r="E10"/>
  <c r="G10" i="102"/>
  <c r="G14" s="1"/>
  <c r="H23" i="101"/>
  <c r="B14" i="76"/>
  <c r="D22" i="101"/>
  <c r="D23"/>
  <c r="D9"/>
  <c r="F9"/>
  <c r="E9"/>
  <c r="C23"/>
  <c r="B11" i="94"/>
  <c r="E22" i="101"/>
  <c r="E23"/>
  <c r="J22"/>
  <c r="J23"/>
  <c r="E24" i="102"/>
  <c r="E64"/>
  <c r="E50"/>
  <c r="N28" i="101"/>
  <c r="E28"/>
  <c r="F47" i="102"/>
  <c r="F50" s="1"/>
  <c r="N29" i="101"/>
  <c r="I29"/>
  <c r="G54" i="102"/>
  <c r="G57" s="1"/>
  <c r="C24"/>
  <c r="B56"/>
  <c r="C55" s="1"/>
  <c r="B31"/>
  <c r="C30" s="1"/>
  <c r="E32"/>
  <c r="B11"/>
  <c r="E14"/>
  <c r="F14"/>
  <c r="H14"/>
  <c r="E57"/>
  <c r="F12" i="101"/>
  <c r="L30"/>
  <c r="I28"/>
  <c r="F54" i="102"/>
  <c r="F57" s="1"/>
  <c r="M29" i="101"/>
  <c r="G61" i="102"/>
  <c r="G64" s="1"/>
  <c r="E40"/>
  <c r="D13" i="101"/>
  <c r="F8"/>
  <c r="F13"/>
  <c r="B54" i="102"/>
  <c r="C53" s="1"/>
  <c r="C57" s="1"/>
  <c r="E11" i="103" s="1"/>
  <c r="C32" i="102" l="1"/>
  <c r="C10" i="103" s="1"/>
  <c r="B61" i="102"/>
  <c r="C60" s="1"/>
  <c r="C64" s="1"/>
  <c r="D11" i="103" s="1"/>
  <c r="B13" i="102"/>
  <c r="C12" s="1"/>
  <c r="B10"/>
  <c r="C9" s="1"/>
  <c r="C14" s="1"/>
  <c r="B8" i="103" s="1"/>
  <c r="B70" i="102"/>
  <c r="C69" s="1"/>
  <c r="C73" s="1"/>
  <c r="D12" i="103" s="1"/>
  <c r="B47" i="102"/>
  <c r="C46" s="1"/>
  <c r="B49"/>
  <c r="C48" s="1"/>
  <c r="C40"/>
  <c r="B10" i="103" s="1"/>
  <c r="C50" i="102" l="1"/>
  <c r="B11" i="103" s="1"/>
</calcChain>
</file>

<file path=xl/comments1.xml><?xml version="1.0" encoding="utf-8"?>
<comments xmlns="http://schemas.openxmlformats.org/spreadsheetml/2006/main">
  <authors>
    <author>Luisa Penagos</author>
  </authors>
  <commentList>
    <comment ref="F6" authorId="0">
      <text>
        <r>
          <rPr>
            <b/>
            <sz val="9"/>
            <color indexed="81"/>
            <rFont val="Tahoma"/>
            <family val="2"/>
          </rPr>
          <t>Se califica con base en los salarios devengados promedio de los listados publicados (Salario promedio $ 4,115,253)</t>
        </r>
      </text>
    </comment>
    <comment ref="F7" authorId="0">
      <text>
        <r>
          <rPr>
            <b/>
            <sz val="9"/>
            <color indexed="81"/>
            <rFont val="Tahoma"/>
            <family val="2"/>
          </rPr>
          <t>Se califica con base en los salarios devengados promedio de los listados publicados (Salario promedio $ 4,115,253)</t>
        </r>
      </text>
    </comment>
  </commentList>
</comments>
</file>

<file path=xl/sharedStrings.xml><?xml version="1.0" encoding="utf-8"?>
<sst xmlns="http://schemas.openxmlformats.org/spreadsheetml/2006/main" count="817" uniqueCount="331">
  <si>
    <t>Superior a 0 y hasta 0.5 SMMLV</t>
  </si>
  <si>
    <t>Superior a 0.5 y hasta 1 SMMLV</t>
  </si>
  <si>
    <t>Superior a 0 y hasta 1 SMMLV</t>
  </si>
  <si>
    <t xml:space="preserve">Teniendo en cuenta que este seguro establece como cobertura básica el amparo de no aplicación de deducible, la propuesta que contemple deducible será objeto de rechazo en esta póliza. </t>
  </si>
  <si>
    <t>CONDICIONES TÉCNICAS COMPLEMENTARIAS</t>
  </si>
  <si>
    <t>Puntaje</t>
  </si>
  <si>
    <t xml:space="preserve"> Total Puntos - Condiciones Complementarias</t>
  </si>
  <si>
    <t>2. Deducibles</t>
  </si>
  <si>
    <t>Tablas de calificación</t>
  </si>
  <si>
    <t>TOTAL PUNTOS:</t>
  </si>
  <si>
    <t>RANGO DE DEDUCIBLE</t>
  </si>
  <si>
    <t>Puntaje sobre el valor de la pérdida indemnizable</t>
  </si>
  <si>
    <t>Sin deducible</t>
  </si>
  <si>
    <t>Superior a 0% y hasta 1%</t>
  </si>
  <si>
    <t>PUNTAJE</t>
  </si>
  <si>
    <t>INFIDELIDAD Y RIESGOS FINANCIEROS</t>
  </si>
  <si>
    <t xml:space="preserve">     Total </t>
  </si>
  <si>
    <t>A continuación se indica la manera de calificarlas; el proponente deberá indicar en su oferta  su aceptación (SI o NO) y en las que se solicita información deberá indicar la manera como ofrece cada condición</t>
  </si>
  <si>
    <t>OFERENTES</t>
  </si>
  <si>
    <t>TOTAL IRF</t>
  </si>
  <si>
    <t>RAMO</t>
  </si>
  <si>
    <t>GRUPO 1</t>
  </si>
  <si>
    <t>Puntos</t>
  </si>
  <si>
    <t>Responsabilidad Civil Extracontractual</t>
  </si>
  <si>
    <t>TOTAL</t>
  </si>
  <si>
    <t>GRUPO 2</t>
  </si>
  <si>
    <t>GRUPO 3</t>
  </si>
  <si>
    <t>Infidelidad y Riesgos Financieros</t>
  </si>
  <si>
    <t>GRUPO 4</t>
  </si>
  <si>
    <t>Responsabilidad Civil Servidores Públicos</t>
  </si>
  <si>
    <t>Incendio Deudores</t>
  </si>
  <si>
    <t>Accidentes Personales</t>
  </si>
  <si>
    <t>Consolidado Programa</t>
  </si>
  <si>
    <t>FACTORES</t>
  </si>
  <si>
    <t>PUNTAJE                PARCIAL</t>
  </si>
  <si>
    <t xml:space="preserve">PUNTAJE    TOTAL </t>
  </si>
  <si>
    <t>FACTOR ECONOMICO</t>
  </si>
  <si>
    <t>Responsabilidad Civil Extracontractual   participación al 20%</t>
  </si>
  <si>
    <t>B- Menores Deducibles</t>
  </si>
  <si>
    <t>FACTOR DE CALIDAD</t>
  </si>
  <si>
    <t>Coberturas complementarias</t>
  </si>
  <si>
    <t>Responsabilidad Civil Servidores Públicos                        participación al 100%</t>
  </si>
  <si>
    <t>PUNTAJE TOTAL</t>
  </si>
  <si>
    <t>GRUPOS DE PÓLIZAS</t>
  </si>
  <si>
    <t>INFORME DE EVALUACIÓN ELABORADO POR:</t>
  </si>
  <si>
    <t>AON COLOMBIA S.A.</t>
  </si>
  <si>
    <t>GRUPO 3 - RCSP</t>
  </si>
  <si>
    <t>GRUPO 1 - DAÑOS</t>
  </si>
  <si>
    <t>CONDICIÓN</t>
  </si>
  <si>
    <t>GRUPO DE PÓLIZAS</t>
  </si>
  <si>
    <t>VALOR ASEGURADO</t>
  </si>
  <si>
    <t>TASA</t>
  </si>
  <si>
    <t>PRIMA</t>
  </si>
  <si>
    <t>IVA</t>
  </si>
  <si>
    <t>PUNTOS</t>
  </si>
  <si>
    <t>QBE SEGUROS</t>
  </si>
  <si>
    <t>SE OTORGA</t>
  </si>
  <si>
    <t>NO SE PRESENTARON OFERTAS</t>
  </si>
  <si>
    <t>LA PREVISORA COMPAÑÍA DE SEGUROS</t>
  </si>
  <si>
    <t>NO PRESENTÓ OFERTA</t>
  </si>
  <si>
    <t>300 Puntos</t>
  </si>
  <si>
    <t>NO SE OTORGA</t>
  </si>
  <si>
    <t>GRUPO 2 - IRF</t>
  </si>
  <si>
    <t>GRUPO 4 - VIDA</t>
  </si>
  <si>
    <t>Todo Riesgo Daño Material</t>
  </si>
  <si>
    <t>Manejo</t>
  </si>
  <si>
    <t>QBE SEGUROS S.A</t>
  </si>
  <si>
    <t>Vida Grupo funcionarios</t>
  </si>
  <si>
    <t>Incendio Deudores participación al 20%</t>
  </si>
  <si>
    <t>Evaluación Menor Prima 400 y 700 puntos</t>
  </si>
  <si>
    <t>SI SE OTORGAN $ 200,000,000 ADICIONALES AL BASICO</t>
  </si>
  <si>
    <t>3,60‰</t>
  </si>
  <si>
    <t>NO SE PRESENTAN OFERTAS</t>
  </si>
  <si>
    <t>SE OTORGA UN 5% MAS</t>
  </si>
  <si>
    <t>SE OTORGA HASTA EL 30% DEL VALOR ASEGURADO</t>
  </si>
  <si>
    <t>SE OTORGA HASTA EL 50% DEL VALOR ASEGURADO</t>
  </si>
  <si>
    <t>SE OTORGA HASTA EL 5% DEL VALOR ASEGURADO ADICIONAL AL BASICO OBLIGATORIO, ESTO ES PARA UN TOTAL DEL 25%</t>
  </si>
  <si>
    <t>SE OTORGA HASTA EL 55% DEL VALOR ASEGURADO CONTRATADO</t>
  </si>
  <si>
    <t>SE OTORGA HASTA EL 65% DEL VALOR ASEGURADO CONTRATADO</t>
  </si>
  <si>
    <t>Mínimo 1 SMMLV</t>
  </si>
  <si>
    <t>Media ArItmética</t>
  </si>
  <si>
    <t>LOTERIA DE MEDELLÍN</t>
  </si>
  <si>
    <t>Transporte de Valores</t>
  </si>
  <si>
    <t>GRUPO 5</t>
  </si>
  <si>
    <t>Exequias</t>
  </si>
  <si>
    <t>GRUPO 5 - EXEQUIAS</t>
  </si>
  <si>
    <t>LOTERIA DE MEDELLÍN                                                                                                                                                                                                                                                                                                                                                                                                                                 INVITACIÓN PRIVADA No.IP-03-2018</t>
  </si>
  <si>
    <t>1,39‰</t>
  </si>
  <si>
    <t>1.05‰</t>
  </si>
  <si>
    <t>0,10‰</t>
  </si>
  <si>
    <t>2,62‰</t>
  </si>
  <si>
    <t>5,31‰</t>
  </si>
  <si>
    <t>1,59‰</t>
  </si>
  <si>
    <t>Condición</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</si>
  <si>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</si>
  <si>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de porcentaje aplicados al valor total asegurado para edificios, en adición al límite básico asegurado:
Superior a 5% y hasta 10% = 10 Puntos
Superioa a 10% y hasta 15%= 20 Puntos
Superior a 15% y hasta 20% = 40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</si>
  <si>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</si>
  <si>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t>
    </r>
    <r>
      <rPr>
        <sz val="11"/>
        <rFont val="Arial"/>
        <family val="2"/>
      </rPr>
      <t>Se califica con el máximo puntaje el mayor límite de cobertura, y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</si>
  <si>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</si>
  <si>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1"/>
        <rFont val="Arial"/>
        <family val="2"/>
      </rPr>
      <t>Limite adicional al basico para Monto agregado de pérdidas sin aplicación de deducible. Sin cobro de prima adicional</t>
    </r>
    <r>
      <rPr>
        <sz val="11"/>
        <rFont val="Arial"/>
        <family val="2"/>
      </rPr>
      <t xml:space="preserve">
Se califica con el mayor límite en pesos adicional al básico obligatorio y los demás de forma proporcional, aplicando una regla de tres simple.</t>
    </r>
  </si>
  <si>
    <r>
      <t xml:space="preserve">Cobertura de asistencia Empresarial.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</si>
  <si>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</si>
  <si>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1"/>
        <rFont val="Arial"/>
        <family val="2"/>
      </rPr>
      <t>Se califica con el máximo puntaje el mayor límite de cobertura, y los demás en forma proporcional, utilizando una regla de tres.</t>
    </r>
  </si>
  <si>
    <t>A continuación se indica la manera de calificarlos; el proponente deberá indicar en su oferta cuáles aplicará en cada uno de los siguientes literales (desde a hasta g)</t>
  </si>
  <si>
    <t>a) TERREMOTO, TEMBLOR Y/O ERUPCION VOLCÁNICA, MAREMOTO, TSUNAMI:</t>
  </si>
  <si>
    <t>b) HMACCoP, AMIT, SABOTAJE Y TERRORISMO</t>
  </si>
  <si>
    <t>c) HURTO CALIFICADO y HURTO SIMPLE</t>
  </si>
  <si>
    <t>d) EQUIPOS MOVILES Y PORTÁTILES</t>
  </si>
  <si>
    <t>e) DEMAS EVENTOS EQUIPO ELECTRICO Y ELECTRONICO</t>
  </si>
  <si>
    <t>f) ROTURA DE MAQUINARIA</t>
  </si>
  <si>
    <t>g) DEMAS EVENTOS</t>
  </si>
  <si>
    <t>a) TERREMOTO, TEMBLOR y/o ERUPCION VOLCÁNICA, MAREMOTO, TSUNAMI (SIN MÍNIMO)</t>
  </si>
  <si>
    <t>Evaluación de Porcentaje:</t>
  </si>
  <si>
    <t>Superior a 1% y hasta 2%</t>
  </si>
  <si>
    <t xml:space="preserve">Superior a 2% y hasta 3% </t>
  </si>
  <si>
    <t>Superior a 3%</t>
  </si>
  <si>
    <t>Se tendá en cuenta lo establecido en el factor de deducibles indicado en el pliego de condiciones</t>
  </si>
  <si>
    <t>Sobre el valor asegurado  del bien afectado</t>
  </si>
  <si>
    <t xml:space="preserve">Superior a 0% y hasta 1% </t>
  </si>
  <si>
    <t xml:space="preserve">Superior a 1% y hasta 2% </t>
  </si>
  <si>
    <t>Superior a 2% y hasta 3%</t>
  </si>
  <si>
    <t xml:space="preserve">Superior a 3% </t>
  </si>
  <si>
    <t>Sobre el valor asegurable del bien afectado</t>
  </si>
  <si>
    <t>b) HAMCCoP, AMIT (INCLUYENDO SABOTAJE Y TERRORISMO (sin mínimo)             70   puntos</t>
  </si>
  <si>
    <t>Evaluación de Porcentaje sobre el valor de la pérdida</t>
  </si>
  <si>
    <t xml:space="preserve">Superior a 1% y hasta  2% </t>
  </si>
  <si>
    <t>Superior a 2%  y hasta 3%</t>
  </si>
  <si>
    <t>Superior a 3%  y hasta 4%</t>
  </si>
  <si>
    <t xml:space="preserve">Superior a 4% </t>
  </si>
  <si>
    <t xml:space="preserve">c) HURTO CALIFICADO Y HURTO SIMPLE                                                                                                  </t>
  </si>
  <si>
    <t>Evaluación de Porcentaje sobre el valor de la pérdida indemnizable</t>
  </si>
  <si>
    <t xml:space="preserve">Evaluación de Mínimo: En salarios mínimos mensuales legales vigentes </t>
  </si>
  <si>
    <t>Superior a 1 y hasta 2 SMMLV</t>
  </si>
  <si>
    <t>Superior a 2 SMMLV</t>
  </si>
  <si>
    <t xml:space="preserve">d) EQUIPOS MOVILES Y PORTÁTILES                                                                                                    </t>
  </si>
  <si>
    <t xml:space="preserve">Evaluación de Mínimo: En Salarios Mínimos Mensuales Legales Vigentes </t>
  </si>
  <si>
    <t>e) DEMÁS EVENTOS  EQUIPO ELECTRICO Y ELECTRONICO  EXCEPTO Celulares, beepers, avanteles, calculadoras, computadoras de bolsillo, radios de comunicación, grabadoras, a los cuales no se acepta aplicación de deducibles</t>
  </si>
  <si>
    <t>Evaluación de Porcentaje sobre el valor de la pérdida indemnizable…………..... ( 20 Puntos)</t>
  </si>
  <si>
    <t xml:space="preserve">Evaluación de Mínimo: Salarios Mínimos Mensuales Legales Vigentes </t>
  </si>
  <si>
    <t>Evaluación de Mínimo: Salarios Mínimos Mensuales Legales Vigentes</t>
  </si>
  <si>
    <t>g) DEMÁS EVENTOS                                                                                                                                        Puntos</t>
  </si>
  <si>
    <t>SEGURO DE MANEJO GLOBAL
LOTERIA DE MEDELLÍN</t>
  </si>
  <si>
    <t>3.  DEDUCIBLES</t>
  </si>
  <si>
    <t xml:space="preserve">A continuación se indica la manera de calificarlos; el proponente deberá indicar en su oferta cuáles aplicará en cada uno de los siguientes </t>
  </si>
  <si>
    <t xml:space="preserve">Personal no Identificado                                                                                                                            </t>
  </si>
  <si>
    <t xml:space="preserve">Superior a 3% y hasta 4% </t>
  </si>
  <si>
    <t xml:space="preserve">Superior a 4% y hasta 6% </t>
  </si>
  <si>
    <t xml:space="preserve">Superior a 6% </t>
  </si>
  <si>
    <t>Evaluación de Mínimo: En pesos SMMLV…………………………………………...……………………..... (100 Puntos)</t>
  </si>
  <si>
    <t>Superior a 0 SMMLV y hasta 1 SMMLV</t>
  </si>
  <si>
    <t>Superior a 1 SMMLV y hasta 2 SMMLV</t>
  </si>
  <si>
    <t>Superior a 2 SMMLV y hasta 3 SMMLV</t>
  </si>
  <si>
    <t>Superior a 3 SMMLV y hasta 4 SMMLV</t>
  </si>
  <si>
    <t>Superior a 4 SMMLV</t>
  </si>
  <si>
    <t xml:space="preserve">Demás Amparos                                                                                                                                            </t>
  </si>
  <si>
    <t>Evaluación de Porcentaje sobre el valor de la pérdida indemnizable……….………………………….. (50 Puntos)</t>
  </si>
  <si>
    <t>Evaluación de Mínimo: En SMMLV</t>
  </si>
  <si>
    <t>3. DEDUCIBLES</t>
  </si>
  <si>
    <t>A continuación se indica la manera de calificarlos; el proponente deberá indicar en su oferta cuáles aplicará en cada uno de los siguientes literales (desde a hasta b)</t>
  </si>
  <si>
    <t>a) Parqueaderos</t>
  </si>
  <si>
    <t>b) Demás Eventos</t>
  </si>
  <si>
    <t>Total</t>
  </si>
  <si>
    <t>Las propuestas que contemplen deducible para Gastos Médicos, serán objeto de rechazo en esta póliza.</t>
  </si>
  <si>
    <t>a) Parqueaderos……….……………………………………………………………………………………..…( 100 puntos)</t>
  </si>
  <si>
    <t>Evaluación de Porcentaje sobre el valor de la pérdida indemnizable:</t>
  </si>
  <si>
    <t xml:space="preserve">Evaluación de Mínimo: En SMMLV </t>
  </si>
  <si>
    <t>Superior a 0  y hasta 1 SMMLV</t>
  </si>
  <si>
    <t>Evaluación de Porcentaje sobre el valor de la pérdida indemnizable:………………………..……... ( 150 Puntos)</t>
  </si>
  <si>
    <t>Evaluación de Mínimo: En SMMLV ……………………………………………………………………….…... (50 Puntos)</t>
  </si>
  <si>
    <t>SEGURO DE RESPONSABILIDAD CIVIL EXTRACONTRACTUAL
LOTERIA DE MEDELLÍN</t>
  </si>
  <si>
    <t>SEGURO DE INCENDIO DEUDORES
LOTERIA DE MEDELLÍN</t>
  </si>
  <si>
    <t>c) Demás eventos</t>
  </si>
  <si>
    <t>a) TERREMOTO, TEMBLOR y/o ERUPCION VOLCÁNICA, MAREMOTO, TSUNAMI (sin mínimo)          200 puntos</t>
  </si>
  <si>
    <t>Evaluación de Porcentaje: …………………………………………………...…………………………………(200 Puntos)</t>
  </si>
  <si>
    <t>Se tendrá en cuenta lo establecido en el factor de deducibles indicado en el pliego de condiciones</t>
  </si>
  <si>
    <t>Sobre el valor asegurado del bien afectado</t>
  </si>
  <si>
    <t>b) HAMCCoP, AMIT (INCLUYENDO SABOTAJE Y TERRORISMO (sin mínimo)                                        100 puntos</t>
  </si>
  <si>
    <t>EVALUACIÓN DEDUCIBLES - 300 PUNTOS
SEGURO DE INFIDELIDAD Y RIESGOS FINANCIEROS
LOTERIA DE MEDELLÍN</t>
  </si>
  <si>
    <t>Superior a $0 e inferior o igual a $25.000.000</t>
  </si>
  <si>
    <t>Superior a $25.000.000 e inferior o igual a $30.000.000</t>
  </si>
  <si>
    <t>Superior a $30.000.000 e inferior o igual a $35.000.000</t>
  </si>
  <si>
    <t>Superior a $35.000.000 e inferior o igual a $40.000.000</t>
  </si>
  <si>
    <t>Superior a $40.000.000 e inferior o igual a $50.000.000</t>
  </si>
  <si>
    <t xml:space="preserve">Superior a $50.000.000 </t>
  </si>
  <si>
    <t>EVALUACIÓN DEDUCIBLES - 300 PUNTOS
SEGURO DE RESPONSABILIDAD CIVIL SERVIDORES PÚBLICOS
LOTERIA DE MEDELLÍN</t>
  </si>
  <si>
    <r>
      <t xml:space="preserve">Limite asegurado adicional al básico sin cobro de prima adicional. 
</t>
    </r>
    <r>
      <rPr>
        <sz val="12"/>
        <rFont val="Arial"/>
        <family val="2"/>
      </rPr>
      <t>Para tener derecho a puntaje, el límite adicional que se ofrezca debe ser superior al 10% del límite establecido en las condiciones obligatorias.</t>
    </r>
    <r>
      <rPr>
        <b/>
        <sz val="12"/>
        <rFont val="Arial"/>
        <family val="2"/>
      </rPr>
      <t xml:space="preserve">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</si>
  <si>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r>
      <t xml:space="preserve">Restablecimiento automático del límite asegurado por pago de siniestro. 
</t>
    </r>
    <r>
      <rPr>
        <sz val="12"/>
        <rFont val="Arial"/>
        <family val="2"/>
      </rPr>
      <t>Se otorgará el mayor puntaje al proponente que ofrezca el mayor numero de veces de restablecimiento adicional al básico, los demás ontendrá el puntaje de manera proporcional, utilizando una regla de tres.</t>
    </r>
  </si>
  <si>
    <r>
      <t xml:space="preserve">Cobertura de desapariciones misteriosas:
</t>
    </r>
    <r>
      <rPr>
        <sz val="12"/>
        <rFont val="Arial"/>
        <family val="2"/>
      </rPr>
      <t>Para tener derecho a puntaje, el límite que se ofrezca debe ser superior al 10% DEL VALOR ASEGURADO DE LA PÓLIZA
La aceptación de esta condición otorgará el puntaje ofrecido, la negación para aceptar esta condición no concederá puntaje.</t>
    </r>
  </si>
  <si>
    <r>
      <t xml:space="preserve">Límite adicional para pérdidas de Bienes de propiedad de terceros: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</si>
  <si>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</si>
  <si>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Pago de reclamos con base en la determinación de responsabilidad de empleados del asegurado  en la investigación administrativa, sin necesidad del fallo judicial o de responsabilidad fiscal.
</t>
    </r>
    <r>
      <rPr>
        <sz val="11"/>
        <color indexed="8"/>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</si>
  <si>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</si>
  <si>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t>TOTAL PUNTOS</t>
  </si>
  <si>
    <r>
      <t>Limite asegurado adicional al básico sin cobro de prima adicional.</t>
    </r>
    <r>
      <rPr>
        <sz val="12"/>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</si>
  <si>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 xml:space="preserve">Responsabilidad civil derivada de montajes, construcciones y obras civiles para el mantenimiento o ampliación de predios.  actualmente 30% del limite asegurado. </t>
    </r>
    <r>
      <rPr>
        <sz val="12"/>
        <rFont val="Arial"/>
        <family val="2"/>
      </rPr>
      <t>Se otorgará el mayor puntaje al proponente que ofrezca el mayor límite de cobertura en este amparo  Los demás límites puntuarán de manera proporcional, utilizando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</si>
  <si>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</si>
  <si>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por Sublímite  por persona, por evento y por vigencia de a 10 puntos,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</si>
  <si>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por vehículo y por vigencia de a 15 puntos, los demás en forma proporcional, utilizando una regla de tres.</t>
    </r>
  </si>
  <si>
    <r>
      <t xml:space="preserve">No aplicación de deducible para Responsabilidad civil Patronal. </t>
    </r>
    <r>
      <rPr>
        <sz val="12"/>
        <rFont val="Arial"/>
        <family val="2"/>
      </rPr>
      <t>Se obtendrá el puntaje al oferente que otorgue esta condición</t>
    </r>
  </si>
  <si>
    <r>
      <t xml:space="preserve">Responsabilidad civil derivada del transporte de personas al servicio del Asegurado </t>
    </r>
    <r>
      <rPr>
        <sz val="12"/>
        <rFont val="Arial"/>
        <family val="2"/>
      </rPr>
      <t>como empleados vinculados de servicios temporales, contratistas , subcontratistas, cooperativas, precooperativas, visitantes</t>
    </r>
  </si>
  <si>
    <r>
      <rPr>
        <b/>
        <sz val="12"/>
        <rFont val="Arial"/>
        <family val="2"/>
      </rPr>
      <t>Responsabilidad civil derivada del almacenamiento de combustibles  y químicos para el funcionamiento normal del riesgo asegurado</t>
    </r>
    <r>
      <rPr>
        <sz val="12"/>
        <rFont val="Arial"/>
        <family val="2"/>
      </rPr>
      <t>. actualmente $250.000.000 Evento / $500.000.000 vigencia. Quien ofrezca el mayor límite por evento obtendrá el 50% de la calificación y quien ofrezca el mayor límite por vigencia obtendrá el 50% de la calificación; los demás de manera  proporcional, utilizando una regla de tres.</t>
    </r>
  </si>
  <si>
    <r>
      <t xml:space="preserve">Amparo para el inmueble. </t>
    </r>
    <r>
      <rPr>
        <sz val="11"/>
        <rFont val="Arial"/>
        <family val="2"/>
      </rPr>
      <t>En caso que por orden de autoridad competente se indique que el inmueble no puede ser habitado porque amenaza ruina o colapso derivado de cualquier evento cubierto por la póliza, será indemnizado como una perdida total. La aceptación de esta condición otorgará el puntaje ofrecido, la negación para aceptar esta condición no concederá puntaje.</t>
    </r>
  </si>
  <si>
    <r>
      <t xml:space="preserve">Amparo de terreno: 
</t>
    </r>
    <r>
      <rPr>
        <sz val="11"/>
        <rFont val="Arial"/>
        <family val="2"/>
      </rPr>
      <t>En caso de que por orden de autoridad competente, se indique que el terreno no puede ser utilizado nuevamente para la construcción de vivienda, como consecuencia de un evento amparado dentro de esta póliza, se reconocerá al asegurado un valor equivalente al 25% del valor asegurado del inmueble afectado.
La aceptación de esta condición otorgará el puntaje ofrecido, la negación para aceptar esta condición no concederá puntaje.</t>
    </r>
  </si>
  <si>
    <r>
      <t xml:space="preserve">Rotura accidental de vidrios, domos y unidades sanitarias. </t>
    </r>
    <r>
      <rPr>
        <sz val="11"/>
        <rFont val="Arial"/>
        <family val="2"/>
      </rPr>
      <t>Se otorga el máximo puntaje a quien incluya domos y unidades sanitarias y ademas ofrezca, en adición al básico obligatorio, el mayor límite, los demás de forma proporcional utilizando una regla de tres.</t>
    </r>
  </si>
  <si>
    <t>Gastos adicionales se otorga el máximo % a al ofrezca, en adición al básico obligatorio, el mayor límite, los demás de forma proporcional utilizando una regla de tres.</t>
  </si>
  <si>
    <r>
      <t xml:space="preserve">Costo neto financiero respecto de títulos valores
</t>
    </r>
    <r>
      <rPr>
        <sz val="11"/>
        <rFont val="Arial"/>
        <family val="2"/>
      </rPr>
      <t>Se califica con el máximo puntaje el mayor límite adicional al básico obligatorio, los demás en forma proporcional, utilizando una regla de tres.</t>
    </r>
  </si>
  <si>
    <r>
      <t xml:space="preserve">Bono por no reclamación </t>
    </r>
    <r>
      <rPr>
        <sz val="11"/>
        <color indexed="8"/>
        <rFont val="Arial"/>
        <family val="2"/>
      </rPr>
      <t xml:space="preserve">
Se califica con el máximo puntaje el mayor % adicional al básico obligatorio, los demás en forma proporcional, utilizando una regla de tres.</t>
    </r>
  </si>
  <si>
    <r>
      <t>Extensión de cobertura de gastos</t>
    </r>
    <r>
      <rPr>
        <sz val="11"/>
        <color indexed="8"/>
        <rFont val="Arial"/>
        <family val="2"/>
      </rPr>
      <t xml:space="preserve">
Se califica con el máximo puntaje el mayor límite adicional al básico obligatorio, los demás en forma proporcional, utilizando una regla de tres.</t>
    </r>
  </si>
  <si>
    <r>
      <t xml:space="preserve">Reestablecimiento automático del valor asegurado por pago de siniestro más de una vez con cobro de prima adicional
</t>
    </r>
    <r>
      <rPr>
        <sz val="11"/>
        <rFont val="Arial"/>
        <family val="2"/>
      </rPr>
      <t>Se califica con el máximo puntaje al mayor numero de veces para el restablecimiento otorgado por el oferente, utilizando una regla de tres.</t>
    </r>
  </si>
  <si>
    <r>
      <t xml:space="preserve">Cobertura para las reclamaciones de clientes o terceros al asegurado que provengan de pérdidas cubiertas por el amparo de deshonestidad de empleados.
</t>
    </r>
    <r>
      <rPr>
        <sz val="11"/>
        <rFont val="Arial"/>
        <family val="2"/>
      </rPr>
      <t>Se califica con el máximo puntaje el mayor % adicional al básico obligatorio, los demás en forma proporcional, utilizando una regla de tres.</t>
    </r>
  </si>
  <si>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</si>
  <si>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</si>
  <si>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</si>
  <si>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</si>
  <si>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</si>
  <si>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</si>
  <si>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r>
      <t xml:space="preserve">Mayor limite aseguado, para la cobertura básica de Detrimento Patrimonial,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</si>
  <si>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Modificación de la definición de siniestro :  </t>
    </r>
    <r>
      <rPr>
        <sz val="12"/>
        <rFont val="Arial"/>
        <family val="2"/>
      </rPr>
      <t>Se acuerda expresamente que el Oferente se obliga a reconocer como siniestros diferentes cada proceso que de manera individual se abra en contra de los servidores asegurados bajo la presente póliza, independiente de que que cada proceso abierto se origine por los mismos hechos</t>
    </r>
  </si>
  <si>
    <r>
      <t xml:space="preserve">Limite para gastos de defensa agregado anual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</si>
  <si>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Limite para gastos de defensa persona por proceso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</si>
  <si>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Ampliación para aviso de revocación de la póliza </t>
    </r>
    <r>
      <rPr>
        <sz val="12"/>
        <rFont val="Arial"/>
        <family val="2"/>
      </rPr>
      <t>Para la calificación de esta condición, se asignará el mayor puntaje al proponente que ofrezca el mayor plazo en dias. El plazo de aviso actual 90 días</t>
    </r>
  </si>
  <si>
    <r>
      <t xml:space="preserve">Periodo de descubrimiento para Asegurados retirados (jubilados o retiro de forma voluntaria) </t>
    </r>
    <r>
      <rPr>
        <sz val="12"/>
        <rFont val="Arial"/>
        <family val="2"/>
      </rPr>
      <t>en el caso que este contrato de seguro no sea renovado ni reemplazado con algun otro que contenga una cobertura similar en la fecha de expiración del periodo de vigencia del contrato, cualquier ejecutivo que se jubile durante la fecha de continuidad y antes de la fecha de expiración del periodo de vigencia del contrato o de cualquier operación significante tendrá derecho a un periodo de descubrimiento de 5  años sin cobro de prima adicional.</t>
    </r>
    <r>
      <rPr>
        <b/>
        <sz val="12"/>
        <rFont val="Arial"/>
        <family val="2"/>
      </rPr>
      <t xml:space="preserve">
</t>
    </r>
    <r>
      <rPr>
        <sz val="12"/>
        <rFont val="Arial"/>
        <family val="2"/>
      </rPr>
      <t>La aceptación de esta condición otorgará el puntaje ofrecido, la negación para aceptar esta condición no concederá puntaje.</t>
    </r>
  </si>
  <si>
    <t>EVALUACIÓN DEDUCIBLES
SEGURO DE TODO RIESGO DAÑOS MATERIALES
LOTERIA DE MEDELLÍN</t>
  </si>
  <si>
    <t>LOTERIA DE MEDELLÍN
SEGURO DE MANEJO GLOBAL</t>
  </si>
  <si>
    <t xml:space="preserve">
LOTERIA DE MEDELLÍN
SEGURO DE TODO RIESGO DAÑOS MATERIALES </t>
  </si>
  <si>
    <t>LOTERIA DE MEDELLÍN
SEGURO DE RESPONSABILIDAD CIVIL EXTRACONTRACTUAL</t>
  </si>
  <si>
    <t>LOTERIA DE MEDELLÍN
SEGURO DE INCENDIO DEUDORES</t>
  </si>
  <si>
    <t>LOTERIA DE MEDELLÍN
SEGURO DE RESPONSABILIDAD CIVIL SERVIDORES PÚBLICOS</t>
  </si>
  <si>
    <t>SE OTORGA 20% en adición al límite basico asegurado</t>
  </si>
  <si>
    <r>
      <rPr>
        <b/>
        <sz val="10"/>
        <rFont val="Arial"/>
        <family val="2"/>
      </rPr>
      <t>Edad Equipo        Demerito a aplicar</t>
    </r>
    <r>
      <rPr>
        <sz val="10"/>
        <rFont val="Arial"/>
        <family val="2"/>
      </rPr>
      <t xml:space="preserve">
menores de 7 años             Cero (0) 
entre 7 y 13 años      5% anual máx 35%
superiores a 13 años          máximo 50%</t>
    </r>
  </si>
  <si>
    <t>Hasta el 10% de la suma asegurada, máximo hasta $ 400,000,000</t>
  </si>
  <si>
    <t>$ 300,000,000</t>
  </si>
  <si>
    <t>SE OTORGA sublimitado hasta el 25% del valor asegurado por evento / vigencia</t>
  </si>
  <si>
    <t>SE OTORGA, Siempre y cuando se acredite la ocurrencia y cuantía de la pérdida</t>
  </si>
  <si>
    <t>SE OTORGA. Responsabilidad civil derivada del transporte de personas al servicio del Asegurado como empleados vinculados de servicios temporales, contratistas , subcontratistas, cooperativas, precooperativas, visitantes. Opera en exceso de las obligatorias Sublimite de $ 50,000,000 por evento y $ 200,000,000 por vigencia</t>
  </si>
  <si>
    <t>Se otorga hasta el 10% del valor asegurado de cada riesgo</t>
  </si>
  <si>
    <t>SE OTORGAN $ 500,000,000 adicionales a la cobertura basica</t>
  </si>
  <si>
    <t>SI SE OTORGAN $ 100,000,000 ADICIONALES AL BASICO</t>
  </si>
  <si>
    <t>SE OTORGAN 30 días adicionales</t>
  </si>
  <si>
    <t>LOTERIA DE MEDELLÍN
VIDA GRUPO DEUDORES</t>
  </si>
  <si>
    <t xml:space="preserve"> </t>
  </si>
  <si>
    <r>
      <t xml:space="preserve">Auxilio funerario sin cobro de prima adicional. </t>
    </r>
    <r>
      <rPr>
        <sz val="11"/>
        <rFont val="Arial"/>
        <family val="2"/>
      </rPr>
      <t>Se calificara el limite adicional al basico obligatorio los demás en formas proporcional utilizando una regla de tres</t>
    </r>
  </si>
  <si>
    <r>
      <t xml:space="preserve">Auxilio  funerario, en adición al valor del amparo básico de vida. </t>
    </r>
    <r>
      <rPr>
        <sz val="11"/>
        <rFont val="Arial"/>
        <family val="2"/>
      </rPr>
      <t>Para la calificación de esta condición, se asignará el mayor puntaje al proponente que ofrezca el mayor límite ofrecido, los demás en forma proporcional, utilizando una regla de tres.</t>
    </r>
  </si>
  <si>
    <r>
      <t xml:space="preserve">Edad de Ingreso: Tanto para el amparo básico como para los anexos y  permanencia, hasta los 80 años. </t>
    </r>
    <r>
      <rPr>
        <sz val="11"/>
        <rFont val="Arial"/>
        <family val="2"/>
      </rPr>
      <t>La aceptación de esta condición otorgará el puntaje ofrecido, la negación para aceptar esta condición no concederá puntaje.</t>
    </r>
  </si>
  <si>
    <r>
      <t xml:space="preserve">Error en le Declaración de Edad
</t>
    </r>
    <r>
      <rPr>
        <sz val="11"/>
        <rFont val="Arial"/>
        <family val="2"/>
      </rPr>
      <t>Queda entendido, convenido y aceptado que cualquier error en la declaración de la edad de un asegurado no será tenido en cuenta en el momento de indemnizar una pérdida, dado que para el cobro de la prima se aplica una tasa única.</t>
    </r>
  </si>
  <si>
    <r>
      <t xml:space="preserve">Amparo automático de 90 días para nuevas inclusiones
</t>
    </r>
    <r>
      <rPr>
        <sz val="11"/>
        <rFont val="Arial"/>
        <family val="2"/>
      </rPr>
      <t>Se otorga el máximo puntaje a la oferta que ofrezca el mayor valor adicional al obligatorio,los demas en forma proporcional.</t>
    </r>
  </si>
  <si>
    <r>
      <t xml:space="preserve">Anexo de Enfermedades Graves, límite adicional al básico obligatorio sin cobro de prima adicional. </t>
    </r>
    <r>
      <rPr>
        <sz val="11"/>
        <rFont val="Arial"/>
        <family val="2"/>
      </rPr>
      <t>Para la calificación de esta condición, se asignará el mayor puntaje al proponente que ofrezca el mayor límite ofrecido, los demás en forma proporcional, utilizando una regla de tres.</t>
    </r>
  </si>
  <si>
    <r>
      <t xml:space="preserve">Extensiones de Cobertura amparo de Muerte Accidental: </t>
    </r>
    <r>
      <rPr>
        <sz val="11"/>
        <rFont val="Arial"/>
        <family val="2"/>
      </rPr>
      <t>Se otorga el máximo puntaje a la oferta que ofrezca las siguientes extensiones de cobertura  cláusula, quien no la ofrezca no obtendrá puntaje.
* Cuando el asegurado se encuentre viajando como conductor ó pasajero de motocicletas.
* Sucesos originados en navegación marítima ó fluvial y aviación comercial ó particular siempre y cuando las aeronaves o naves estén registradas ante la aeronáutica civil o autoridad competente.
* Deportes extremos como aficionado.
* cuando el asegurado se encuentre bajo el efecto de bebidas embriagantes, drogas , alucinogenos</t>
    </r>
  </si>
  <si>
    <t>No exigencia de requisitos de asegurabilidad Se otorga el máximo puntaje a la oferta que ofrezca la cláusula, quien no la ofrezca no obtendrá puntaje.</t>
  </si>
  <si>
    <t>Principio y Fin de la Cobertura:  Se inicia al vincularse laboralmente el empleado con la Cía. y/o Tomador y termina 30 días después del retiro del funcionario o  al momento de su fallecimiento. Se otorga el máximo puntaje a la oferta que ofrezca la cláusula, quien no la ofrezca no obtendrá puntaje.</t>
  </si>
  <si>
    <t>Edades de Ingreso y Permanencia: Tanto para el amparo básico como para los anexos y  permanencia, sin  límite. La aceptación de esta condición otorgará el puntaje ofrecido, la negación para aceptar esta condición no concederá puntaje.</t>
  </si>
  <si>
    <t>Principio y fin de la cobertura. Se calificara el numero de días adicionales al básico obligatorio, los demás de forma proporcional.</t>
  </si>
  <si>
    <t>Auxilio funerario sin cobro de prima adicional . Para la calificación de esta condición, se asignará el mayor puntaje al proponente que ofrezca el mayor límite ofrecido por encima del basico obligatorio, los demás en forma proporcional, utilizando una regla de tres.</t>
  </si>
  <si>
    <t>Bono canasta por fallecimiento del empleado, en adición al valor del amparo básico de vida. Para la calificación de esta condición, se asignará el mayor puntaje al proponente que ofrezca el mayor límite ofrecido, los demás en forma proporcional, utilizando una regla de tres.</t>
  </si>
  <si>
    <t xml:space="preserve">LOTERIA DE MEDELLÍN
ACCIDENTES PERSONALES </t>
  </si>
  <si>
    <t xml:space="preserve">Muerte Accidental: 
</t>
  </si>
  <si>
    <r>
      <t xml:space="preserve"> Desmembración e invalidez Accidental
</t>
    </r>
    <r>
      <rPr>
        <sz val="8"/>
        <color indexed="8"/>
        <rFont val="Century Gothic"/>
        <family val="2"/>
      </rPr>
      <t/>
    </r>
  </si>
  <si>
    <t xml:space="preserve">Gastos Médicos - Hospitalarios y Odontologicos: 
</t>
  </si>
  <si>
    <t xml:space="preserve">Gastos Traslado:
</t>
  </si>
  <si>
    <t xml:space="preserve">Rehabilitacion Integral por Invalidez:
</t>
  </si>
  <si>
    <t xml:space="preserve">Auxilio Funerario:
</t>
  </si>
  <si>
    <t>Limite Máximo Responsabilidad</t>
  </si>
  <si>
    <t>Para la calificación de estas condiciones, se asignará el mayor puntaje al proponente que ofrezca el mayor límite ofrecido adicional al basico, los demás en forma proporcional, utilizando una regla de tres, para los siguientes amparos</t>
  </si>
  <si>
    <t>LOTERIA DE MEDELLÍN
EXEQUIAS</t>
  </si>
  <si>
    <t>CONDICION</t>
  </si>
  <si>
    <r>
      <t xml:space="preserve">Ampliación límite asegurado para valor asegurado individual para gastos exequiales.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</si>
  <si>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de edad asegurado pricipal: </t>
    </r>
    <r>
      <rPr>
        <sz val="11"/>
        <rFont val="Arial"/>
        <family val="2"/>
      </rPr>
      <t>Se calificara el limite adicional en años al basico obligatorio y los demás en forma proporcional aplicando una regla de tres.</t>
    </r>
  </si>
  <si>
    <r>
      <t xml:space="preserve">Ampliación límite de edad hijos: </t>
    </r>
    <r>
      <rPr>
        <sz val="11"/>
        <rFont val="Arial"/>
        <family val="2"/>
      </rPr>
      <t>Se calificara el limite adicional en años al basico obligatorio y los demás en forma proporcional aplicando una regla de tres.</t>
    </r>
  </si>
  <si>
    <r>
      <t xml:space="preserve">Ampliación límite asegurado para Auxilio adicional para gastos exequiales - asegurado principal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</si>
  <si>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en SMMLV para Auxilio por no utilización de la poliza del grupo asegurado - (solo en plan familiar plus y familiar plus vip)
</t>
    </r>
    <r>
      <rPr>
        <sz val="11"/>
        <rFont val="Arial"/>
        <family val="2"/>
      </rPr>
      <t>Para la calificación de esta condición, se asignará el mayor puntaje al proponente que ofrezca el mayor límite ofrecido adicional al básico, los demás en forma proporcional aplicando una regla de tres.</t>
    </r>
  </si>
  <si>
    <r>
      <t xml:space="preserve">Ampliación límite asegurado en SMMLV para Repatriación.
</t>
    </r>
    <r>
      <rPr>
        <sz val="11"/>
        <rFont val="Arial"/>
        <family val="2"/>
      </rPr>
      <t>Para la calificación de esta condición, se asignará el mayor puntaje al proponente que ofrezca el mayor límite ofrecido adicional al básico, los demás en forma proporcional aplicando una regla de tres.</t>
    </r>
  </si>
  <si>
    <t xml:space="preserve">SEGUROS  MUNDIAL </t>
  </si>
  <si>
    <t xml:space="preserve">COLMENA SEGUROS </t>
  </si>
  <si>
    <t xml:space="preserve">SEGUROS COLMENA </t>
  </si>
  <si>
    <t xml:space="preserve">Según Plan  </t>
  </si>
  <si>
    <t>Exequias Plan Familiar 8 personas</t>
  </si>
  <si>
    <t xml:space="preserve">Plan </t>
  </si>
  <si>
    <t>Repatriación valor adicional por persona</t>
  </si>
  <si>
    <t xml:space="preserve">LA PREVISORA  </t>
  </si>
  <si>
    <t xml:space="preserve">SEGUROS MUNDIAL </t>
  </si>
  <si>
    <t>Se otorga</t>
  </si>
  <si>
    <t xml:space="preserve">Se otorga siempre y cuando se encuentre la póliza Vigente </t>
  </si>
  <si>
    <t>60 Días Adicionales</t>
  </si>
  <si>
    <t>1 SMMLV</t>
  </si>
  <si>
    <t xml:space="preserve">Se otorga </t>
  </si>
  <si>
    <t>NO se Otorga</t>
  </si>
  <si>
    <t>NO se otorga</t>
  </si>
  <si>
    <t>NO otorga</t>
  </si>
  <si>
    <t>Valor asegurado individual $7,000,000</t>
  </si>
  <si>
    <t>Deducibles</t>
  </si>
  <si>
    <t>1% sobre el valor de la pérdida mínimo 0 SMMLV</t>
  </si>
  <si>
    <t>MUNDIAL DE SEGUROS</t>
  </si>
  <si>
    <t>Todo Riesgo Daño Material participacion al 30%</t>
  </si>
  <si>
    <t>Manejo Global participación al 20%</t>
  </si>
  <si>
    <t>SEGUROS COLMENA</t>
  </si>
  <si>
    <t>Transporte de valores participación al 10%</t>
  </si>
  <si>
    <t>A- Prima y Menor Prima</t>
  </si>
  <si>
    <t>No se presentaron ofertas</t>
  </si>
  <si>
    <t>Infidelidad y Riesgos Financieros participación al 100%</t>
  </si>
  <si>
    <t>Responsabilidad Civil Servidores Públicos, participación al 100%</t>
  </si>
  <si>
    <t>Vida Grupo Funcionarios
Participación 30%</t>
  </si>
  <si>
    <t>Vida Grupo Deudores
Participación 40%</t>
  </si>
  <si>
    <t>Accidentes Personales
Participación 30%</t>
  </si>
  <si>
    <t>SEGUROS MUNDIAL</t>
  </si>
  <si>
    <t>Vida Grupo deudores</t>
  </si>
  <si>
    <t>LOTERIA DE MEDELLÍN
GRUPO VIDA FUNCIONARIOS</t>
  </si>
  <si>
    <t>Se otorga, Sin requisitos de asegurabilidad</t>
  </si>
  <si>
    <t>No informa</t>
  </si>
  <si>
    <t>Se otorga, Edad máxima de permanencia ilimitada</t>
  </si>
  <si>
    <t>Se otorgan 4 SMMLV adicionales</t>
  </si>
  <si>
    <t>Se otorga anticipo del 70%</t>
  </si>
  <si>
    <t>Se otorga ampliación</t>
  </si>
  <si>
    <t>Si otorga</t>
  </si>
  <si>
    <t>Solo Anexa Texto de la cobertura obligatoria</t>
  </si>
  <si>
    <t>Se otorgan $ 2,000,000 adicionales</t>
  </si>
  <si>
    <t>Se otorga edad maxima de ingreso hasta los 80 años</t>
  </si>
  <si>
    <t>Solo indica el texto de la cobertura</t>
  </si>
  <si>
    <t>Se otorgan 5 Salarios Devengados adicionales</t>
  </si>
  <si>
    <t>Se otorgan $ 500,000 adicionales</t>
  </si>
  <si>
    <t>Se otorgan $ 100,000 de valor asegurado</t>
  </si>
  <si>
    <t xml:space="preserve">Hijos :  Ingreso de 18-69 años  + 364 días 
Edad Permanencia: Ilimitada
</t>
  </si>
  <si>
    <t xml:space="preserve">Asegurado PPAL Ingreso de 18-69 años  + 364 días
Edad Permanencia: Ilimitada
</t>
  </si>
  <si>
    <t>Valor asegurado individual $3,500,000</t>
  </si>
  <si>
    <t>Valor asegurado individual 3 SMMLV</t>
  </si>
  <si>
    <t>Valor Asegurado: 25 SMMLV</t>
  </si>
  <si>
    <t>TOTAL PUNTOS TRDM :</t>
  </si>
  <si>
    <t>TOTAL PUNTOS MANEJO</t>
  </si>
  <si>
    <t>TOTAL PUNTOS RCE</t>
  </si>
  <si>
    <t>Se aclara que por evento catastrofico el límie máximo de Responsabilidad será de $2,000,000,000 (entiendase por evento catastrofico, aquel en que por un mismo evento se siniestren 3 o más personas)</t>
  </si>
  <si>
    <t>Se otorga un límite máximo de responsabilidad de $300,000,000</t>
  </si>
  <si>
    <t xml:space="preserve">1% sobre el valor de la pérdida </t>
  </si>
</sst>
</file>

<file path=xl/styles.xml><?xml version="1.0" encoding="utf-8"?>
<styleSheet xmlns="http://schemas.openxmlformats.org/spreadsheetml/2006/main">
  <numFmts count="11">
    <numFmt numFmtId="164" formatCode="&quot;$&quot;\ #,##0_);\(&quot;$&quot;\ #,##0\)"/>
    <numFmt numFmtId="165" formatCode="&quot;$&quot;\ #,##0_);[Red]\(&quot;$&quot;\ #,##0\)"/>
    <numFmt numFmtId="166" formatCode="_ &quot;$&quot;\ * #,##0.00_ ;_ &quot;$&quot;\ * \-#,##0.00_ ;_ &quot;$&quot;\ * &quot;-&quot;??_ ;_ @_ "/>
    <numFmt numFmtId="167" formatCode="_ * #,##0.00_ ;_ * \-#,##0.00_ ;_ * &quot;-&quot;??_ ;_ @_ "/>
    <numFmt numFmtId="168" formatCode="&quot;$&quot;\ #,##0"/>
    <numFmt numFmtId="169" formatCode="_-[$€-2]* #,##0.00_-;\-[$€-2]* #,##0.00_-;_-[$€-2]* &quot;-&quot;??_-"/>
    <numFmt numFmtId="170" formatCode="_ * #,##0_ ;_ * \-#,##0_ ;_ * &quot;-&quot;??_ ;_ @_ "/>
    <numFmt numFmtId="171" formatCode="General\ &quot;Puntos&quot;"/>
    <numFmt numFmtId="172" formatCode="0.0"/>
    <numFmt numFmtId="173" formatCode="&quot;$&quot;\ #,##0.00"/>
    <numFmt numFmtId="174" formatCode="&quot;$&quot;\ #,##0.000_);[Red]\(&quot;$&quot;\ #,##0.000\)"/>
  </numFmts>
  <fonts count="48">
    <font>
      <sz val="10"/>
      <name val="Arial"/>
    </font>
    <font>
      <sz val="11"/>
      <color indexed="8"/>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color indexed="9"/>
      <name val="Arial"/>
      <family val="2"/>
    </font>
    <font>
      <b/>
      <sz val="10"/>
      <name val="Arial"/>
      <family val="2"/>
    </font>
    <font>
      <sz val="14"/>
      <name val="Arial"/>
      <family val="2"/>
    </font>
    <font>
      <b/>
      <sz val="14"/>
      <name val="Arial"/>
      <family val="2"/>
    </font>
    <font>
      <b/>
      <sz val="12"/>
      <color indexed="10"/>
      <name val="Arial"/>
      <family val="2"/>
    </font>
    <font>
      <b/>
      <sz val="12"/>
      <color indexed="9"/>
      <name val="Arial"/>
      <family val="2"/>
    </font>
    <font>
      <sz val="11"/>
      <name val="Arial"/>
      <family val="2"/>
    </font>
    <font>
      <sz val="12"/>
      <name val="Arial"/>
      <family val="2"/>
    </font>
    <font>
      <b/>
      <sz val="11"/>
      <name val="Arial"/>
      <family val="2"/>
    </font>
    <font>
      <b/>
      <sz val="12"/>
      <name val="Arial"/>
      <family val="2"/>
    </font>
    <font>
      <b/>
      <sz val="11"/>
      <color indexed="9"/>
      <name val="Arial"/>
      <family val="2"/>
    </font>
    <font>
      <b/>
      <sz val="11"/>
      <color indexed="8"/>
      <name val="Arial"/>
      <family val="2"/>
    </font>
    <font>
      <sz val="11"/>
      <color indexed="8"/>
      <name val="Arial"/>
      <family val="2"/>
    </font>
    <font>
      <sz val="8"/>
      <color indexed="8"/>
      <name val="Century Gothic"/>
      <family val="2"/>
    </font>
    <font>
      <b/>
      <sz val="9"/>
      <color indexed="81"/>
      <name val="Tahoma"/>
      <family val="2"/>
    </font>
    <font>
      <b/>
      <sz val="10"/>
      <color theme="0"/>
      <name val="Arial"/>
      <family val="2"/>
    </font>
    <font>
      <sz val="10"/>
      <color theme="0"/>
      <name val="Arial"/>
      <family val="2"/>
    </font>
    <font>
      <sz val="10"/>
      <color theme="1"/>
      <name val="Arial"/>
      <family val="2"/>
    </font>
    <font>
      <b/>
      <sz val="10"/>
      <color rgb="FFFF0000"/>
      <name val="Arial"/>
      <family val="2"/>
    </font>
    <font>
      <sz val="10"/>
      <color rgb="FFC00000"/>
      <name val="Arial"/>
      <family val="2"/>
    </font>
    <font>
      <b/>
      <sz val="14"/>
      <color rgb="FFFF0000"/>
      <name val="Arial"/>
      <family val="2"/>
    </font>
    <font>
      <b/>
      <sz val="10"/>
      <color rgb="FFC00000"/>
      <name val="Arial"/>
      <family val="2"/>
    </font>
    <font>
      <b/>
      <sz val="10"/>
      <color theme="1"/>
      <name val="Arial"/>
      <family val="2"/>
    </font>
    <font>
      <b/>
      <sz val="12"/>
      <color rgb="FFFF0000"/>
      <name val="Arial"/>
      <family val="2"/>
    </font>
    <font>
      <b/>
      <sz val="12"/>
      <color theme="0"/>
      <name val="Arial"/>
      <family val="2"/>
    </font>
    <font>
      <b/>
      <sz val="11"/>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26"/>
      </patternFill>
    </fill>
    <fill>
      <patternFill patternType="solid">
        <fgColor theme="5" tint="0.3999755851924192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rgb="FFFF0000"/>
      </left>
      <right/>
      <top/>
      <bottom style="thin">
        <color indexed="64"/>
      </bottom>
      <diagonal/>
    </border>
  </borders>
  <cellStyleXfs count="199">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2"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9" fillId="0" borderId="3" applyNumberFormat="0" applyFill="0" applyAlignment="0" applyProtection="0"/>
    <xf numFmtId="0" fontId="8" fillId="21" borderId="2" applyNumberFormat="0" applyAlignment="0" applyProtection="0"/>
    <xf numFmtId="0" fontId="10"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6" fillId="0" borderId="0" applyNumberFormat="0" applyFill="0" applyBorder="0" applyAlignment="0" applyProtection="0"/>
    <xf numFmtId="0" fontId="6"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1" fillId="7" borderId="1" applyNumberFormat="0" applyAlignment="0" applyProtection="0"/>
    <xf numFmtId="0" fontId="9" fillId="0" borderId="3" applyNumberFormat="0" applyFill="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3" fillId="0" borderId="0"/>
    <xf numFmtId="0" fontId="2" fillId="0" borderId="0"/>
    <xf numFmtId="0" fontId="3" fillId="0" borderId="0" applyNumberFormat="0" applyFill="0" applyBorder="0" applyAlignment="0" applyProtection="0"/>
    <xf numFmtId="0" fontId="2" fillId="0" borderId="0" applyNumberForma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4"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5" applyNumberFormat="0" applyFill="0" applyAlignment="0" applyProtection="0"/>
    <xf numFmtId="0" fontId="10" fillId="0" borderId="6" applyNumberFormat="0" applyFill="0" applyAlignment="0" applyProtection="0"/>
    <xf numFmtId="0" fontId="20" fillId="0" borderId="9" applyNumberFormat="0" applyFill="0" applyAlignment="0" applyProtection="0"/>
    <xf numFmtId="0" fontId="15" fillId="0" borderId="0" applyNumberFormat="0" applyFill="0" applyBorder="0" applyAlignment="0" applyProtection="0"/>
  </cellStyleXfs>
  <cellXfs count="486">
    <xf numFmtId="0" fontId="0" fillId="0" borderId="0" xfId="0"/>
    <xf numFmtId="0" fontId="2" fillId="0" borderId="0" xfId="0" applyFont="1" applyFill="1" applyAlignment="1">
      <alignment horizontal="justify" vertical="center" wrapText="1"/>
    </xf>
    <xf numFmtId="0" fontId="2" fillId="0" borderId="0" xfId="0" applyFont="1"/>
    <xf numFmtId="0" fontId="23" fillId="0" borderId="0" xfId="0" applyFont="1"/>
    <xf numFmtId="0" fontId="23" fillId="0" borderId="0" xfId="177" applyFont="1"/>
    <xf numFmtId="0" fontId="2" fillId="26" borderId="0" xfId="0" applyFont="1" applyFill="1" applyBorder="1"/>
    <xf numFmtId="0" fontId="22" fillId="27" borderId="10" xfId="0" applyFont="1" applyFill="1" applyBorder="1" applyAlignment="1">
      <alignment horizontal="center" vertical="center" wrapText="1"/>
    </xf>
    <xf numFmtId="3" fontId="22" fillId="27" borderId="10" xfId="0" applyNumberFormat="1" applyFont="1" applyFill="1" applyBorder="1" applyAlignment="1">
      <alignment horizontal="center" vertical="center" wrapText="1"/>
    </xf>
    <xf numFmtId="3" fontId="22" fillId="27" borderId="11"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23" fillId="0" borderId="11" xfId="0" applyFont="1" applyBorder="1" applyAlignment="1">
      <alignment vertical="center"/>
    </xf>
    <xf numFmtId="3" fontId="23" fillId="0" borderId="0" xfId="0" applyNumberFormat="1" applyFont="1" applyFill="1" applyBorder="1" applyAlignment="1">
      <alignment horizontal="center"/>
    </xf>
    <xf numFmtId="0" fontId="22" fillId="27" borderId="12" xfId="176" applyFont="1" applyFill="1" applyBorder="1" applyAlignment="1">
      <alignment horizontal="center" vertical="center" wrapText="1"/>
    </xf>
    <xf numFmtId="0" fontId="22" fillId="27" borderId="11" xfId="176" applyFont="1" applyFill="1" applyBorder="1" applyAlignment="1">
      <alignment horizontal="center" vertical="center" wrapText="1"/>
    </xf>
    <xf numFmtId="0" fontId="2" fillId="0" borderId="11" xfId="0" applyFont="1" applyBorder="1"/>
    <xf numFmtId="3" fontId="2" fillId="0" borderId="0" xfId="0" applyNumberFormat="1" applyFont="1" applyFill="1" applyBorder="1" applyAlignment="1">
      <alignment horizontal="center"/>
    </xf>
    <xf numFmtId="0" fontId="23" fillId="0" borderId="11" xfId="0" applyFont="1" applyBorder="1"/>
    <xf numFmtId="0" fontId="2" fillId="0" borderId="0" xfId="0" applyFont="1" applyFill="1" applyBorder="1"/>
    <xf numFmtId="0" fontId="2" fillId="0" borderId="0" xfId="0" applyFont="1" applyFill="1"/>
    <xf numFmtId="0" fontId="2" fillId="0" borderId="0" xfId="177" applyFont="1"/>
    <xf numFmtId="0" fontId="2" fillId="0" borderId="0" xfId="177" applyFont="1" applyBorder="1"/>
    <xf numFmtId="2" fontId="2" fillId="0" borderId="11" xfId="0" applyNumberFormat="1" applyFont="1" applyFill="1" applyBorder="1" applyAlignment="1">
      <alignment horizontal="center" vertical="center" wrapText="1"/>
    </xf>
    <xf numFmtId="0" fontId="37" fillId="27" borderId="11" xfId="0" applyFont="1" applyFill="1" applyBorder="1" applyAlignment="1">
      <alignment vertical="top" wrapText="1"/>
    </xf>
    <xf numFmtId="0" fontId="2" fillId="0" borderId="0" xfId="178" applyFont="1" applyFill="1"/>
    <xf numFmtId="0" fontId="2" fillId="0" borderId="0" xfId="178" applyFont="1" applyFill="1" applyAlignment="1">
      <alignment horizontal="justify" vertical="center" wrapText="1"/>
    </xf>
    <xf numFmtId="0" fontId="2" fillId="0" borderId="11" xfId="0" applyFont="1" applyFill="1" applyBorder="1" applyAlignment="1">
      <alignment horizontal="center" vertical="center" wrapText="1"/>
    </xf>
    <xf numFmtId="0" fontId="38" fillId="27" borderId="11" xfId="0" applyFont="1" applyFill="1" applyBorder="1" applyAlignment="1">
      <alignment horizontal="center" vertical="center" wrapText="1"/>
    </xf>
    <xf numFmtId="0" fontId="2" fillId="0" borderId="0" xfId="178" applyFont="1" applyFill="1" applyAlignment="1">
      <alignment vertical="top" wrapText="1"/>
    </xf>
    <xf numFmtId="0" fontId="37" fillId="27" borderId="11" xfId="178" applyFont="1" applyFill="1" applyBorder="1" applyAlignment="1">
      <alignment horizontal="center" vertical="center" wrapText="1"/>
    </xf>
    <xf numFmtId="1" fontId="37" fillId="27" borderId="11" xfId="178"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7" fillId="27" borderId="12" xfId="178" applyFont="1" applyFill="1" applyBorder="1" applyAlignment="1">
      <alignment vertical="center" wrapText="1"/>
    </xf>
    <xf numFmtId="0" fontId="2" fillId="0" borderId="0" xfId="0" applyFont="1" applyBorder="1"/>
    <xf numFmtId="0" fontId="22" fillId="25" borderId="11" xfId="0" applyFont="1" applyFill="1" applyBorder="1" applyAlignment="1">
      <alignment vertical="center" wrapText="1"/>
    </xf>
    <xf numFmtId="2" fontId="22" fillId="25" borderId="11" xfId="0" applyNumberFormat="1" applyFont="1" applyFill="1" applyBorder="1" applyAlignment="1">
      <alignment vertical="center" wrapText="1"/>
    </xf>
    <xf numFmtId="0" fontId="2" fillId="0" borderId="0" xfId="0" applyFont="1" applyAlignment="1">
      <alignment horizontal="center"/>
    </xf>
    <xf numFmtId="0" fontId="39" fillId="0" borderId="0" xfId="0" applyFont="1"/>
    <xf numFmtId="0" fontId="40" fillId="0" borderId="0" xfId="0" applyFont="1" applyFill="1" applyBorder="1" applyAlignment="1">
      <alignment vertical="justify" wrapText="1"/>
    </xf>
    <xf numFmtId="0" fontId="2" fillId="0" borderId="11" xfId="178" applyFont="1" applyFill="1" applyBorder="1" applyAlignment="1">
      <alignment horizontal="center" vertical="center" wrapText="1"/>
    </xf>
    <xf numFmtId="0" fontId="2" fillId="0" borderId="0" xfId="178" applyFont="1" applyFill="1" applyBorder="1" applyAlignment="1">
      <alignment horizontal="justify" vertical="center" wrapText="1"/>
    </xf>
    <xf numFmtId="0" fontId="37" fillId="27" borderId="11" xfId="0" applyFont="1" applyFill="1" applyBorder="1" applyAlignment="1">
      <alignment horizontal="justify" vertical="center" wrapText="1"/>
    </xf>
    <xf numFmtId="0" fontId="23" fillId="0" borderId="0" xfId="0" applyFont="1" applyFill="1" applyAlignment="1">
      <alignment horizontal="justify" vertical="center" wrapText="1"/>
    </xf>
    <xf numFmtId="0" fontId="38" fillId="27" borderId="11" xfId="0" applyFont="1" applyFill="1" applyBorder="1" applyAlignment="1">
      <alignment horizontal="justify" vertical="center" wrapText="1"/>
    </xf>
    <xf numFmtId="0" fontId="37" fillId="27" borderId="11" xfId="0" applyFont="1" applyFill="1" applyBorder="1" applyAlignment="1">
      <alignment vertical="center" wrapText="1"/>
    </xf>
    <xf numFmtId="0" fontId="2" fillId="0" borderId="0" xfId="0" applyFont="1" applyFill="1" applyAlignment="1">
      <alignment vertical="top" wrapText="1"/>
    </xf>
    <xf numFmtId="0" fontId="37" fillId="27" borderId="13" xfId="178" applyFont="1" applyFill="1" applyBorder="1" applyAlignment="1">
      <alignment vertical="center" wrapText="1"/>
    </xf>
    <xf numFmtId="4" fontId="23" fillId="0" borderId="11" xfId="177" applyNumberFormat="1" applyFont="1" applyBorder="1" applyAlignment="1">
      <alignment horizontal="center"/>
    </xf>
    <xf numFmtId="0" fontId="22" fillId="27" borderId="11" xfId="177" applyFont="1" applyFill="1" applyBorder="1" applyAlignment="1">
      <alignment horizontal="center" vertical="center" wrapText="1"/>
    </xf>
    <xf numFmtId="0" fontId="22" fillId="27" borderId="11" xfId="177" applyFont="1" applyFill="1" applyBorder="1" applyAlignment="1">
      <alignment horizontal="center"/>
    </xf>
    <xf numFmtId="0" fontId="23" fillId="0" borderId="11" xfId="177" applyFont="1" applyBorder="1" applyAlignment="1">
      <alignment horizontal="center" vertical="center" wrapText="1"/>
    </xf>
    <xf numFmtId="0" fontId="2" fillId="0" borderId="0" xfId="177" applyFont="1" applyAlignment="1">
      <alignment vertical="center"/>
    </xf>
    <xf numFmtId="168" fontId="23" fillId="0" borderId="11" xfId="177" applyNumberFormat="1" applyFont="1" applyBorder="1" applyAlignment="1">
      <alignment horizontal="center" vertical="center" wrapText="1"/>
    </xf>
    <xf numFmtId="4" fontId="23" fillId="0" borderId="11" xfId="177" applyNumberFormat="1" applyFont="1" applyBorder="1" applyAlignment="1">
      <alignment horizontal="center" vertical="center" wrapText="1"/>
    </xf>
    <xf numFmtId="0" fontId="2" fillId="0" borderId="0" xfId="177" applyFont="1" applyAlignment="1">
      <alignment horizontal="center" vertical="center" wrapText="1"/>
    </xf>
    <xf numFmtId="3" fontId="22" fillId="27" borderId="11" xfId="177" applyNumberFormat="1" applyFont="1" applyFill="1" applyBorder="1" applyAlignment="1">
      <alignment horizontal="center"/>
    </xf>
    <xf numFmtId="0" fontId="22" fillId="0" borderId="0" xfId="177" applyFont="1" applyFill="1" applyBorder="1" applyAlignment="1">
      <alignment horizontal="center" vertical="center"/>
    </xf>
    <xf numFmtId="0" fontId="22" fillId="0" borderId="0" xfId="177" applyFont="1" applyFill="1" applyBorder="1" applyAlignment="1">
      <alignment vertical="center"/>
    </xf>
    <xf numFmtId="173" fontId="22" fillId="0" borderId="0" xfId="177" applyNumberFormat="1" applyFont="1" applyFill="1" applyBorder="1" applyAlignment="1">
      <alignment horizontal="center" vertical="center"/>
    </xf>
    <xf numFmtId="3" fontId="22" fillId="0" borderId="0" xfId="177" applyNumberFormat="1" applyFont="1" applyFill="1" applyBorder="1" applyAlignment="1">
      <alignment horizontal="center" vertical="center"/>
    </xf>
    <xf numFmtId="0" fontId="23" fillId="26" borderId="0" xfId="177" applyFont="1" applyFill="1" applyAlignment="1">
      <alignment vertical="center"/>
    </xf>
    <xf numFmtId="173" fontId="23" fillId="26" borderId="0" xfId="177" applyNumberFormat="1" applyFont="1" applyFill="1" applyBorder="1" applyAlignment="1">
      <alignment horizontal="center" vertical="center"/>
    </xf>
    <xf numFmtId="0" fontId="23" fillId="26" borderId="0" xfId="177" applyFont="1" applyFill="1" applyBorder="1" applyAlignment="1">
      <alignment vertical="center"/>
    </xf>
    <xf numFmtId="0" fontId="23" fillId="26" borderId="0" xfId="177" applyFont="1" applyFill="1" applyBorder="1" applyAlignment="1">
      <alignment horizontal="center" vertical="center"/>
    </xf>
    <xf numFmtId="3" fontId="23" fillId="26" borderId="0" xfId="177" applyNumberFormat="1" applyFont="1" applyFill="1" applyBorder="1" applyAlignment="1">
      <alignment horizontal="center" vertical="center"/>
    </xf>
    <xf numFmtId="0" fontId="41" fillId="26" borderId="0" xfId="0" applyFont="1" applyFill="1" applyBorder="1" applyAlignment="1">
      <alignment horizontal="center"/>
    </xf>
    <xf numFmtId="0" fontId="23" fillId="26" borderId="0" xfId="0" applyFont="1" applyFill="1" applyBorder="1"/>
    <xf numFmtId="4" fontId="22" fillId="27" borderId="11" xfId="0" applyNumberFormat="1" applyFont="1" applyFill="1" applyBorder="1" applyAlignment="1">
      <alignment horizontal="center"/>
    </xf>
    <xf numFmtId="4" fontId="22" fillId="27" borderId="12" xfId="0" applyNumberFormat="1" applyFont="1" applyFill="1" applyBorder="1" applyAlignment="1">
      <alignment horizontal="center"/>
    </xf>
    <xf numFmtId="0" fontId="37" fillId="26" borderId="0" xfId="0" applyFont="1" applyFill="1" applyBorder="1" applyAlignment="1">
      <alignment horizontal="center"/>
    </xf>
    <xf numFmtId="4" fontId="37" fillId="26" borderId="0" xfId="0" applyNumberFormat="1" applyFont="1" applyFill="1" applyBorder="1" applyAlignment="1">
      <alignment horizontal="center"/>
    </xf>
    <xf numFmtId="3" fontId="37" fillId="26" borderId="0" xfId="0" applyNumberFormat="1" applyFont="1" applyFill="1" applyBorder="1" applyAlignment="1">
      <alignment horizontal="center"/>
    </xf>
    <xf numFmtId="0" fontId="23" fillId="0" borderId="0" xfId="177" applyFont="1" applyBorder="1" applyAlignment="1">
      <alignment vertical="center"/>
    </xf>
    <xf numFmtId="3" fontId="22" fillId="26" borderId="0" xfId="177" applyNumberFormat="1" applyFont="1" applyFill="1" applyBorder="1" applyAlignment="1">
      <alignment horizontal="center" vertical="center"/>
    </xf>
    <xf numFmtId="173" fontId="22" fillId="26" borderId="0" xfId="177" applyNumberFormat="1" applyFont="1" applyFill="1" applyBorder="1" applyAlignment="1">
      <alignment horizontal="center" vertical="center"/>
    </xf>
    <xf numFmtId="0" fontId="22" fillId="26" borderId="0" xfId="177" applyFont="1" applyFill="1" applyBorder="1" applyAlignment="1">
      <alignment vertical="center"/>
    </xf>
    <xf numFmtId="0" fontId="22" fillId="26" borderId="0" xfId="177" applyFont="1" applyFill="1" applyBorder="1" applyAlignment="1">
      <alignment horizontal="center" vertical="center"/>
    </xf>
    <xf numFmtId="0" fontId="23" fillId="0" borderId="0" xfId="177" applyFont="1" applyAlignment="1">
      <alignment vertical="center"/>
    </xf>
    <xf numFmtId="0" fontId="2" fillId="0" borderId="0" xfId="177" applyFont="1" applyBorder="1" applyAlignment="1">
      <alignment vertical="center"/>
    </xf>
    <xf numFmtId="0" fontId="2" fillId="0" borderId="0" xfId="177" applyFont="1" applyBorder="1" applyAlignment="1">
      <alignment horizontal="center" vertical="center"/>
    </xf>
    <xf numFmtId="0" fontId="41" fillId="0" borderId="0" xfId="177" applyFont="1" applyBorder="1" applyAlignment="1">
      <alignment horizontal="center" vertical="center"/>
    </xf>
    <xf numFmtId="0" fontId="24" fillId="0" borderId="0" xfId="177" applyFont="1" applyBorder="1" applyAlignment="1">
      <alignment vertical="center"/>
    </xf>
    <xf numFmtId="0" fontId="24" fillId="0" borderId="0" xfId="0" applyFont="1" applyBorder="1" applyAlignment="1">
      <alignment horizontal="centerContinuous" vertical="center"/>
    </xf>
    <xf numFmtId="0" fontId="25" fillId="0" borderId="0" xfId="0" applyFont="1" applyBorder="1" applyAlignment="1">
      <alignment horizontal="centerContinuous" vertical="center"/>
    </xf>
    <xf numFmtId="0" fontId="42" fillId="0" borderId="0" xfId="0" applyFont="1" applyBorder="1" applyAlignment="1">
      <alignment horizontal="centerContinuous" vertical="center"/>
    </xf>
    <xf numFmtId="0" fontId="24" fillId="0" borderId="0" xfId="177"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2" fillId="27" borderId="11"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0" xfId="0" applyFont="1" applyBorder="1" applyAlignment="1">
      <alignment horizontal="centerContinuous"/>
    </xf>
    <xf numFmtId="0" fontId="44" fillId="0" borderId="0" xfId="0" applyFont="1"/>
    <xf numFmtId="0" fontId="23" fillId="0" borderId="11" xfId="177" applyFont="1" applyBorder="1" applyAlignment="1">
      <alignment horizontal="left"/>
    </xf>
    <xf numFmtId="0" fontId="2" fillId="28" borderId="11" xfId="178" applyFont="1" applyFill="1" applyBorder="1" applyAlignment="1">
      <alignment horizontal="center" vertical="center" wrapText="1"/>
    </xf>
    <xf numFmtId="0" fontId="38" fillId="27" borderId="11" xfId="178" applyFont="1" applyFill="1" applyBorder="1" applyAlignment="1">
      <alignment horizontal="center" vertical="center" wrapText="1"/>
    </xf>
    <xf numFmtId="0" fontId="22" fillId="27" borderId="14" xfId="177" applyFont="1" applyFill="1" applyBorder="1" applyAlignment="1">
      <alignment horizontal="center" vertical="center"/>
    </xf>
    <xf numFmtId="0" fontId="22" fillId="27" borderId="15" xfId="177" applyFont="1" applyFill="1" applyBorder="1" applyAlignment="1">
      <alignment horizontal="center" vertical="center" wrapText="1"/>
    </xf>
    <xf numFmtId="0" fontId="23" fillId="0" borderId="16" xfId="177" applyFont="1" applyBorder="1" applyAlignment="1">
      <alignment horizontal="center" vertical="center"/>
    </xf>
    <xf numFmtId="0" fontId="2" fillId="0" borderId="16" xfId="177" applyFont="1" applyBorder="1" applyAlignment="1">
      <alignment vertical="center"/>
    </xf>
    <xf numFmtId="173" fontId="22" fillId="27" borderId="17" xfId="177" applyNumberFormat="1" applyFont="1" applyFill="1" applyBorder="1" applyAlignment="1">
      <alignment horizontal="center" vertical="center"/>
    </xf>
    <xf numFmtId="3" fontId="22" fillId="27" borderId="17" xfId="177" applyNumberFormat="1" applyFont="1" applyFill="1" applyBorder="1" applyAlignment="1">
      <alignment horizontal="center" vertical="center"/>
    </xf>
    <xf numFmtId="0" fontId="37" fillId="27" borderId="11" xfId="178" applyFont="1" applyFill="1" applyBorder="1" applyAlignment="1">
      <alignment vertical="top" wrapText="1"/>
    </xf>
    <xf numFmtId="0" fontId="37" fillId="27" borderId="11" xfId="0" applyFont="1" applyFill="1" applyBorder="1" applyAlignment="1">
      <alignment horizontal="center" vertical="center" wrapText="1"/>
    </xf>
    <xf numFmtId="0" fontId="2" fillId="27" borderId="11" xfId="178" applyFont="1" applyFill="1" applyBorder="1" applyAlignment="1">
      <alignment horizontal="center" vertical="center" wrapText="1"/>
    </xf>
    <xf numFmtId="0" fontId="2" fillId="0" borderId="0" xfId="0" applyFont="1" applyAlignment="1">
      <alignment horizontal="center" vertical="center"/>
    </xf>
    <xf numFmtId="0" fontId="28" fillId="0" borderId="18" xfId="175" applyFont="1" applyFill="1" applyBorder="1" applyAlignment="1">
      <alignment horizontal="left" vertical="top" wrapText="1" indent="1"/>
    </xf>
    <xf numFmtId="0" fontId="27" fillId="27" borderId="11" xfId="176" applyFont="1" applyFill="1" applyBorder="1" applyAlignment="1">
      <alignment horizontal="center" vertical="center" wrapText="1"/>
    </xf>
    <xf numFmtId="0" fontId="27" fillId="27" borderId="11" xfId="0" applyFont="1" applyFill="1" applyBorder="1" applyAlignment="1">
      <alignment horizontal="center" vertical="center" wrapText="1"/>
    </xf>
    <xf numFmtId="0" fontId="2" fillId="26" borderId="0" xfId="179" applyFill="1"/>
    <xf numFmtId="0" fontId="28" fillId="0" borderId="0" xfId="179" applyFont="1" applyFill="1" applyAlignment="1">
      <alignment horizontal="justify" vertical="center" wrapText="1"/>
    </xf>
    <xf numFmtId="3" fontId="2" fillId="0" borderId="11" xfId="164" applyNumberFormat="1" applyFont="1" applyFill="1" applyBorder="1" applyAlignment="1">
      <alignment horizontal="center" vertical="center" wrapText="1"/>
    </xf>
    <xf numFmtId="0" fontId="28" fillId="0" borderId="0" xfId="0" applyFont="1" applyFill="1" applyAlignment="1">
      <alignment horizontal="justify" vertical="center" wrapText="1"/>
    </xf>
    <xf numFmtId="0" fontId="23" fillId="26" borderId="0" xfId="0" applyFont="1" applyFill="1" applyAlignment="1">
      <alignment horizontal="justify" vertical="center" wrapText="1"/>
    </xf>
    <xf numFmtId="0" fontId="37" fillId="26" borderId="19" xfId="0" applyFont="1" applyFill="1" applyBorder="1" applyAlignment="1">
      <alignment horizontal="justify" vertical="center" wrapText="1"/>
    </xf>
    <xf numFmtId="0" fontId="37" fillId="26" borderId="19" xfId="0" applyFont="1" applyFill="1" applyBorder="1" applyAlignment="1">
      <alignment horizontal="center" vertical="center" wrapText="1"/>
    </xf>
    <xf numFmtId="2" fontId="37" fillId="26" borderId="19" xfId="0" applyNumberFormat="1" applyFont="1" applyFill="1" applyBorder="1" applyAlignment="1">
      <alignment horizontal="center" vertical="center" wrapText="1"/>
    </xf>
    <xf numFmtId="2" fontId="37" fillId="26" borderId="0" xfId="0" applyNumberFormat="1" applyFont="1" applyFill="1" applyBorder="1" applyAlignment="1">
      <alignment horizontal="center" vertical="center" wrapText="1"/>
    </xf>
    <xf numFmtId="0" fontId="22" fillId="26" borderId="0" xfId="0" applyFont="1" applyFill="1" applyBorder="1" applyAlignment="1">
      <alignment horizontal="center"/>
    </xf>
    <xf numFmtId="4" fontId="22" fillId="26" borderId="0" xfId="0" applyNumberFormat="1" applyFont="1" applyFill="1" applyBorder="1" applyAlignment="1">
      <alignment horizontal="center"/>
    </xf>
    <xf numFmtId="3" fontId="23" fillId="26" borderId="0" xfId="0" applyNumberFormat="1" applyFont="1" applyFill="1" applyBorder="1" applyAlignment="1">
      <alignment horizontal="center"/>
    </xf>
    <xf numFmtId="0" fontId="2" fillId="26" borderId="0" xfId="0" applyFont="1" applyFill="1"/>
    <xf numFmtId="0" fontId="2" fillId="0" borderId="11" xfId="179" applyFont="1" applyFill="1" applyBorder="1" applyAlignment="1">
      <alignment horizontal="center" vertical="center" wrapText="1"/>
    </xf>
    <xf numFmtId="0" fontId="42" fillId="0" borderId="0" xfId="0" applyFont="1" applyFill="1" applyBorder="1" applyAlignment="1">
      <alignment vertical="center" wrapText="1"/>
    </xf>
    <xf numFmtId="0" fontId="29" fillId="0" borderId="11" xfId="177" applyFont="1" applyBorder="1"/>
    <xf numFmtId="168" fontId="2" fillId="0" borderId="11" xfId="177" applyNumberFormat="1" applyFont="1" applyFill="1" applyBorder="1" applyAlignment="1">
      <alignment horizontal="center" vertical="center"/>
    </xf>
    <xf numFmtId="10" fontId="2" fillId="0" borderId="11" xfId="177" applyNumberFormat="1" applyFont="1" applyFill="1" applyBorder="1" applyAlignment="1">
      <alignment horizontal="center" vertical="center"/>
    </xf>
    <xf numFmtId="0" fontId="23" fillId="0" borderId="11" xfId="0" applyFont="1" applyFill="1" applyBorder="1" applyAlignment="1">
      <alignment vertical="center"/>
    </xf>
    <xf numFmtId="0" fontId="2" fillId="0" borderId="0" xfId="177" applyFont="1" applyFill="1" applyBorder="1" applyAlignment="1">
      <alignment vertical="center"/>
    </xf>
    <xf numFmtId="0" fontId="23" fillId="0" borderId="0" xfId="177" applyFont="1" applyFill="1" applyBorder="1" applyAlignment="1">
      <alignment horizontal="center" vertical="center" wrapText="1"/>
    </xf>
    <xf numFmtId="168" fontId="23" fillId="0" borderId="0" xfId="177" applyNumberFormat="1" applyFont="1" applyFill="1" applyBorder="1" applyAlignment="1">
      <alignment horizontal="center" vertical="center" wrapText="1"/>
    </xf>
    <xf numFmtId="4" fontId="23" fillId="0" borderId="0" xfId="177" applyNumberFormat="1" applyFont="1" applyFill="1" applyBorder="1" applyAlignment="1">
      <alignment horizontal="center" vertical="center" wrapText="1"/>
    </xf>
    <xf numFmtId="0" fontId="2" fillId="0" borderId="0" xfId="177" applyFont="1" applyFill="1" applyBorder="1" applyAlignment="1">
      <alignment horizontal="center" vertical="center" wrapText="1"/>
    </xf>
    <xf numFmtId="168" fontId="2" fillId="0" borderId="0" xfId="177" applyNumberFormat="1" applyFont="1" applyFill="1" applyBorder="1" applyAlignment="1">
      <alignment horizontal="center" vertical="center"/>
    </xf>
    <xf numFmtId="0" fontId="2" fillId="0" borderId="0" xfId="177" applyFont="1" applyFill="1" applyBorder="1" applyAlignment="1">
      <alignment horizontal="center" vertical="center"/>
    </xf>
    <xf numFmtId="2" fontId="2" fillId="0" borderId="0" xfId="177" applyNumberFormat="1" applyFont="1" applyFill="1" applyBorder="1" applyAlignment="1">
      <alignment horizontal="center" vertical="center"/>
    </xf>
    <xf numFmtId="10" fontId="2" fillId="0" borderId="0" xfId="177" applyNumberFormat="1" applyFont="1" applyFill="1" applyBorder="1" applyAlignment="1">
      <alignment horizontal="center" vertical="center"/>
    </xf>
    <xf numFmtId="0" fontId="23" fillId="0" borderId="0" xfId="177" applyFont="1" applyFill="1" applyBorder="1" applyAlignment="1">
      <alignment vertical="center"/>
    </xf>
    <xf numFmtId="168" fontId="22" fillId="0" borderId="0" xfId="177" applyNumberFormat="1" applyFont="1" applyFill="1" applyBorder="1" applyAlignment="1">
      <alignment horizontal="center" vertical="center"/>
    </xf>
    <xf numFmtId="0" fontId="2" fillId="0" borderId="11" xfId="177" applyFont="1" applyBorder="1" applyAlignment="1">
      <alignment vertical="center"/>
    </xf>
    <xf numFmtId="0" fontId="22" fillId="27" borderId="11" xfId="177" applyFont="1" applyFill="1" applyBorder="1" applyAlignment="1">
      <alignment horizontal="center" vertical="center"/>
    </xf>
    <xf numFmtId="168" fontId="22" fillId="27" borderId="11" xfId="177" applyNumberFormat="1" applyFont="1" applyFill="1" applyBorder="1" applyAlignment="1">
      <alignment horizontal="center" vertical="center"/>
    </xf>
    <xf numFmtId="0" fontId="23" fillId="27" borderId="11" xfId="177" applyFont="1" applyFill="1" applyBorder="1" applyAlignment="1">
      <alignment vertical="center"/>
    </xf>
    <xf numFmtId="0" fontId="22" fillId="27" borderId="20" xfId="177" applyFont="1" applyFill="1" applyBorder="1" applyAlignment="1">
      <alignment horizontal="center" vertical="center"/>
    </xf>
    <xf numFmtId="0" fontId="22" fillId="27" borderId="11" xfId="177" applyFont="1" applyFill="1" applyBorder="1" applyAlignment="1">
      <alignment vertical="center"/>
    </xf>
    <xf numFmtId="173" fontId="22" fillId="27" borderId="11" xfId="177" applyNumberFormat="1" applyFont="1" applyFill="1" applyBorder="1" applyAlignment="1">
      <alignment horizontal="center" vertical="center"/>
    </xf>
    <xf numFmtId="3" fontId="22" fillId="27" borderId="11" xfId="177" applyNumberFormat="1" applyFont="1" applyFill="1" applyBorder="1" applyAlignment="1">
      <alignment horizontal="center" vertical="center"/>
    </xf>
    <xf numFmtId="0" fontId="42" fillId="0" borderId="0" xfId="0" applyFont="1" applyBorder="1" applyAlignment="1">
      <alignment vertical="center"/>
    </xf>
    <xf numFmtId="3" fontId="2" fillId="0" borderId="0" xfId="177" applyNumberFormat="1" applyFont="1" applyFill="1" applyBorder="1" applyAlignment="1">
      <alignment horizontal="center" vertical="center"/>
    </xf>
    <xf numFmtId="168" fontId="2" fillId="0" borderId="0" xfId="177" applyNumberFormat="1" applyFont="1" applyFill="1" applyBorder="1" applyAlignment="1">
      <alignment vertical="center"/>
    </xf>
    <xf numFmtId="0" fontId="2" fillId="0" borderId="0" xfId="178"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179" applyFont="1" applyFill="1" applyBorder="1" applyAlignment="1">
      <alignment horizontal="center" vertical="center" wrapText="1"/>
    </xf>
    <xf numFmtId="0" fontId="37" fillId="0" borderId="0" xfId="178" applyFont="1" applyFill="1" applyBorder="1" applyAlignment="1">
      <alignment vertical="center" wrapText="1"/>
    </xf>
    <xf numFmtId="0" fontId="37" fillId="0" borderId="0" xfId="0" applyFont="1" applyFill="1" applyBorder="1" applyAlignment="1">
      <alignment horizontal="center" vertical="center" wrapText="1"/>
    </xf>
    <xf numFmtId="0" fontId="38" fillId="0" borderId="0" xfId="178" applyFont="1" applyFill="1" applyBorder="1" applyAlignment="1">
      <alignment horizontal="center" vertical="center" wrapText="1"/>
    </xf>
    <xf numFmtId="0" fontId="37" fillId="0" borderId="0" xfId="0" applyFont="1" applyFill="1" applyBorder="1" applyAlignment="1">
      <alignment horizontal="center" vertical="center"/>
    </xf>
    <xf numFmtId="2" fontId="37" fillId="0" borderId="0" xfId="0" applyNumberFormat="1" applyFont="1" applyFill="1" applyBorder="1" applyAlignment="1">
      <alignment horizontal="center" vertical="center"/>
    </xf>
    <xf numFmtId="0" fontId="45"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26" borderId="0" xfId="0" applyFont="1" applyFill="1" applyBorder="1" applyAlignment="1">
      <alignment horizontal="center" vertical="center" wrapText="1"/>
    </xf>
    <xf numFmtId="0" fontId="2" fillId="26" borderId="0" xfId="0" applyFont="1" applyFill="1" applyBorder="1" applyAlignment="1">
      <alignment horizontal="center"/>
    </xf>
    <xf numFmtId="0" fontId="2" fillId="26" borderId="0" xfId="0" applyFont="1" applyFill="1" applyBorder="1" applyAlignment="1">
      <alignment horizontal="center" vertical="center"/>
    </xf>
    <xf numFmtId="2" fontId="37" fillId="26" borderId="0" xfId="0" applyNumberFormat="1" applyFont="1" applyFill="1" applyBorder="1" applyAlignment="1">
      <alignment horizontal="center" vertical="center"/>
    </xf>
    <xf numFmtId="0" fontId="37" fillId="26" borderId="0" xfId="0" applyFont="1" applyFill="1" applyBorder="1"/>
    <xf numFmtId="0" fontId="23" fillId="26" borderId="0" xfId="0" applyFont="1" applyFill="1"/>
    <xf numFmtId="0" fontId="37" fillId="27" borderId="12" xfId="0" applyFont="1" applyFill="1" applyBorder="1" applyAlignment="1">
      <alignment vertical="center" wrapText="1"/>
    </xf>
    <xf numFmtId="0" fontId="37" fillId="26" borderId="0" xfId="0" applyFont="1" applyFill="1" applyBorder="1" applyAlignment="1">
      <alignment vertical="center" wrapText="1"/>
    </xf>
    <xf numFmtId="164" fontId="2" fillId="26" borderId="0" xfId="0" applyNumberFormat="1" applyFont="1" applyFill="1" applyBorder="1" applyAlignment="1">
      <alignment horizontal="center" vertical="center"/>
    </xf>
    <xf numFmtId="2" fontId="2" fillId="26" borderId="0" xfId="0" applyNumberFormat="1" applyFont="1" applyFill="1" applyBorder="1" applyAlignment="1">
      <alignment horizontal="center" vertical="center"/>
    </xf>
    <xf numFmtId="168" fontId="2" fillId="26" borderId="0" xfId="0" applyNumberFormat="1" applyFont="1" applyFill="1" applyBorder="1" applyAlignment="1">
      <alignment horizontal="center" vertical="center"/>
    </xf>
    <xf numFmtId="0" fontId="2" fillId="26" borderId="0" xfId="0" applyFont="1" applyFill="1" applyBorder="1" applyAlignment="1">
      <alignment vertical="center" wrapText="1"/>
    </xf>
    <xf numFmtId="1" fontId="2" fillId="0" borderId="11" xfId="0" applyNumberFormat="1" applyFont="1" applyFill="1" applyBorder="1" applyAlignment="1">
      <alignment horizontal="center" vertical="center" wrapText="1"/>
    </xf>
    <xf numFmtId="1" fontId="22" fillId="25" borderId="11" xfId="0" applyNumberFormat="1" applyFont="1" applyFill="1" applyBorder="1" applyAlignment="1">
      <alignment horizontal="center" vertical="center" wrapText="1"/>
    </xf>
    <xf numFmtId="0" fontId="27" fillId="0" borderId="0" xfId="177" applyFont="1" applyFill="1" applyBorder="1" applyAlignment="1">
      <alignment vertical="center" wrapText="1"/>
    </xf>
    <xf numFmtId="2" fontId="22" fillId="27" borderId="11" xfId="177" applyNumberFormat="1" applyFont="1" applyFill="1" applyBorder="1" applyAlignment="1">
      <alignment horizontal="center" vertical="center"/>
    </xf>
    <xf numFmtId="4" fontId="23" fillId="26" borderId="11" xfId="177" applyNumberFormat="1" applyFont="1" applyFill="1" applyBorder="1" applyAlignment="1">
      <alignment horizontal="center" vertical="center" wrapText="1"/>
    </xf>
    <xf numFmtId="0" fontId="37" fillId="27" borderId="11" xfId="0" applyFont="1" applyFill="1" applyBorder="1" applyAlignment="1">
      <alignment horizontal="center" vertical="center" wrapText="1"/>
    </xf>
    <xf numFmtId="4" fontId="2" fillId="0" borderId="0" xfId="0" applyNumberFormat="1" applyFont="1" applyFill="1" applyBorder="1" applyAlignment="1">
      <alignment horizontal="center"/>
    </xf>
    <xf numFmtId="0" fontId="27" fillId="0" borderId="0" xfId="176" applyFont="1" applyFill="1" applyBorder="1" applyAlignment="1">
      <alignment horizontal="center" vertical="center" wrapText="1"/>
    </xf>
    <xf numFmtId="0" fontId="22" fillId="0" borderId="0" xfId="176" applyFont="1" applyFill="1" applyBorder="1" applyAlignment="1">
      <alignment horizontal="center" vertical="center" wrapText="1"/>
    </xf>
    <xf numFmtId="4" fontId="22" fillId="0" borderId="0" xfId="0" applyNumberFormat="1" applyFont="1" applyFill="1" applyBorder="1" applyAlignment="1">
      <alignment horizontal="center"/>
    </xf>
    <xf numFmtId="0" fontId="23" fillId="0" borderId="11" xfId="177" applyFont="1" applyFill="1" applyBorder="1" applyAlignment="1">
      <alignment horizontal="center" vertical="center" wrapText="1"/>
    </xf>
    <xf numFmtId="168" fontId="23" fillId="0" borderId="11" xfId="177" applyNumberFormat="1" applyFont="1" applyFill="1" applyBorder="1" applyAlignment="1">
      <alignment horizontal="center" vertical="center" wrapText="1"/>
    </xf>
    <xf numFmtId="4" fontId="23" fillId="0" borderId="11" xfId="177" applyNumberFormat="1" applyFont="1" applyFill="1" applyBorder="1" applyAlignment="1">
      <alignment horizontal="center" vertical="center" wrapText="1"/>
    </xf>
    <xf numFmtId="172" fontId="2" fillId="0" borderId="0" xfId="177" applyNumberFormat="1" applyFont="1" applyFill="1" applyBorder="1" applyAlignment="1">
      <alignment horizontal="center" vertical="center"/>
    </xf>
    <xf numFmtId="2" fontId="22" fillId="0" borderId="0" xfId="177" applyNumberFormat="1" applyFont="1" applyFill="1" applyBorder="1" applyAlignment="1">
      <alignment horizontal="center" vertical="center"/>
    </xf>
    <xf numFmtId="0" fontId="23" fillId="0" borderId="11" xfId="177" applyFont="1" applyFill="1" applyBorder="1" applyAlignment="1">
      <alignment horizontal="center" vertical="center"/>
    </xf>
    <xf numFmtId="4" fontId="23" fillId="0" borderId="11" xfId="177" applyNumberFormat="1" applyFont="1" applyFill="1" applyBorder="1" applyAlignment="1">
      <alignment horizontal="center" vertical="center"/>
    </xf>
    <xf numFmtId="0" fontId="2" fillId="0" borderId="16" xfId="177" applyFont="1" applyFill="1" applyBorder="1" applyAlignment="1">
      <alignment vertical="center"/>
    </xf>
    <xf numFmtId="0" fontId="2" fillId="0" borderId="11" xfId="177" applyFont="1" applyFill="1" applyBorder="1" applyAlignment="1">
      <alignment vertical="center" wrapText="1"/>
    </xf>
    <xf numFmtId="0" fontId="28" fillId="0" borderId="11" xfId="0" applyFont="1" applyFill="1" applyBorder="1" applyAlignment="1">
      <alignment horizontal="center" vertical="center" wrapText="1"/>
    </xf>
    <xf numFmtId="1" fontId="37" fillId="27" borderId="11" xfId="0" applyNumberFormat="1" applyFont="1" applyFill="1" applyBorder="1" applyAlignment="1">
      <alignment horizontal="center" vertical="center" wrapText="1"/>
    </xf>
    <xf numFmtId="1" fontId="2" fillId="0" borderId="11" xfId="178" applyNumberFormat="1" applyFont="1" applyFill="1" applyBorder="1" applyAlignment="1">
      <alignment horizontal="center" vertical="center" wrapText="1"/>
    </xf>
    <xf numFmtId="4" fontId="23" fillId="0" borderId="11" xfId="0" applyNumberFormat="1" applyFont="1" applyBorder="1" applyAlignment="1">
      <alignment vertical="center"/>
    </xf>
    <xf numFmtId="4" fontId="23" fillId="0" borderId="0" xfId="0" applyNumberFormat="1" applyFont="1" applyFill="1" applyBorder="1" applyAlignment="1">
      <alignment horizontal="center"/>
    </xf>
    <xf numFmtId="4" fontId="22" fillId="27" borderId="11" xfId="176" applyNumberFormat="1" applyFont="1" applyFill="1" applyBorder="1" applyAlignment="1">
      <alignment horizontal="center" vertical="center" wrapText="1"/>
    </xf>
    <xf numFmtId="4" fontId="2" fillId="0" borderId="11" xfId="0" applyNumberFormat="1" applyFont="1" applyBorder="1"/>
    <xf numFmtId="4" fontId="23" fillId="0" borderId="11" xfId="0" applyNumberFormat="1" applyFont="1" applyBorder="1"/>
    <xf numFmtId="0" fontId="42" fillId="0" borderId="0" xfId="0" applyFont="1" applyFill="1" applyBorder="1" applyAlignment="1">
      <alignment horizontal="center" vertical="center" wrapText="1"/>
    </xf>
    <xf numFmtId="4" fontId="22" fillId="27" borderId="11" xfId="0" applyNumberFormat="1" applyFont="1" applyFill="1" applyBorder="1" applyAlignment="1">
      <alignment horizontal="center"/>
    </xf>
    <xf numFmtId="0" fontId="37" fillId="26" borderId="0" xfId="0" applyFont="1" applyFill="1" applyBorder="1" applyAlignment="1">
      <alignment horizontal="center" vertical="center" wrapText="1"/>
    </xf>
    <xf numFmtId="0" fontId="37" fillId="27" borderId="11" xfId="0" applyFont="1" applyFill="1" applyBorder="1" applyAlignment="1">
      <alignment horizontal="center" vertical="center" wrapText="1"/>
    </xf>
    <xf numFmtId="0" fontId="46" fillId="0" borderId="0" xfId="0" applyFont="1" applyFill="1" applyBorder="1" applyAlignment="1">
      <alignment vertical="center" wrapText="1"/>
    </xf>
    <xf numFmtId="0" fontId="37" fillId="27" borderId="11" xfId="178" applyFont="1" applyFill="1" applyBorder="1" applyAlignment="1">
      <alignment horizontal="center" vertical="center" wrapText="1"/>
    </xf>
    <xf numFmtId="1" fontId="31" fillId="0" borderId="21" xfId="179" applyNumberFormat="1" applyFont="1" applyFill="1" applyBorder="1" applyAlignment="1">
      <alignment horizontal="center" vertical="center" wrapText="1"/>
    </xf>
    <xf numFmtId="1" fontId="29" fillId="0" borderId="21" xfId="179" applyNumberFormat="1" applyFont="1" applyFill="1" applyBorder="1" applyAlignment="1">
      <alignment horizontal="center" vertical="center" wrapText="1"/>
    </xf>
    <xf numFmtId="1" fontId="46" fillId="27" borderId="21" xfId="179" applyNumberFormat="1" applyFont="1" applyFill="1" applyBorder="1" applyAlignment="1">
      <alignment horizontal="center" vertical="center" wrapText="1"/>
    </xf>
    <xf numFmtId="1" fontId="31" fillId="0" borderId="21" xfId="179" applyNumberFormat="1" applyFont="1" applyFill="1" applyBorder="1" applyAlignment="1">
      <alignment vertical="center" wrapText="1"/>
    </xf>
    <xf numFmtId="1" fontId="29" fillId="0" borderId="22" xfId="179" applyNumberFormat="1" applyFont="1" applyFill="1" applyBorder="1" applyAlignment="1">
      <alignment horizontal="center" vertical="center" wrapText="1"/>
    </xf>
    <xf numFmtId="0" fontId="2" fillId="0" borderId="0" xfId="0" applyFont="1" applyAlignment="1"/>
    <xf numFmtId="0" fontId="2" fillId="0" borderId="0" xfId="0" applyFont="1" applyFill="1" applyAlignment="1">
      <alignment vertical="center" wrapText="1"/>
    </xf>
    <xf numFmtId="0" fontId="28" fillId="0" borderId="0" xfId="0" applyFont="1" applyFill="1" applyAlignment="1">
      <alignment vertical="center" wrapText="1"/>
    </xf>
    <xf numFmtId="0" fontId="21" fillId="0" borderId="0" xfId="0" applyFont="1" applyFill="1" applyAlignment="1">
      <alignment vertical="center" wrapText="1"/>
    </xf>
    <xf numFmtId="0" fontId="2" fillId="26" borderId="0" xfId="0" applyFont="1" applyFill="1" applyBorder="1" applyAlignment="1"/>
    <xf numFmtId="0" fontId="2" fillId="26" borderId="0" xfId="0" applyFont="1" applyFill="1" applyBorder="1" applyAlignment="1">
      <alignment vertical="center"/>
    </xf>
    <xf numFmtId="0" fontId="38" fillId="26" borderId="0" xfId="0" applyFont="1" applyFill="1" applyBorder="1" applyAlignment="1">
      <alignment vertical="center"/>
    </xf>
    <xf numFmtId="0" fontId="37" fillId="26" borderId="18" xfId="0" applyFont="1" applyFill="1" applyBorder="1" applyAlignment="1">
      <alignment vertical="center" wrapText="1"/>
    </xf>
    <xf numFmtId="0" fontId="37" fillId="0" borderId="0" xfId="0" applyFont="1" applyFill="1" applyBorder="1"/>
    <xf numFmtId="0" fontId="37" fillId="0" borderId="0" xfId="0" applyFont="1" applyFill="1" applyBorder="1" applyAlignment="1">
      <alignment horizontal="center"/>
    </xf>
    <xf numFmtId="1" fontId="37" fillId="0" borderId="0" xfId="0" applyNumberFormat="1" applyFont="1" applyFill="1" applyBorder="1" applyAlignment="1">
      <alignment horizontal="center" vertical="center"/>
    </xf>
    <xf numFmtId="0" fontId="23" fillId="0" borderId="0" xfId="0" applyFont="1" applyFill="1"/>
    <xf numFmtId="0" fontId="46" fillId="27" borderId="16" xfId="0" applyFont="1" applyFill="1" applyBorder="1" applyAlignment="1">
      <alignment vertical="top" wrapText="1"/>
    </xf>
    <xf numFmtId="0" fontId="31" fillId="0" borderId="16" xfId="0" applyFont="1" applyFill="1" applyBorder="1" applyAlignment="1">
      <alignment horizontal="left" vertical="top" wrapText="1"/>
    </xf>
    <xf numFmtId="0" fontId="31" fillId="0" borderId="16" xfId="0" applyFont="1" applyFill="1" applyBorder="1" applyAlignment="1">
      <alignment vertical="top" wrapText="1"/>
    </xf>
    <xf numFmtId="171" fontId="29" fillId="0" borderId="11" xfId="0" applyNumberFormat="1" applyFont="1" applyFill="1" applyBorder="1" applyAlignment="1">
      <alignment vertical="top" wrapText="1"/>
    </xf>
    <xf numFmtId="171" fontId="46" fillId="27" borderId="11" xfId="0" applyNumberFormat="1" applyFont="1" applyFill="1" applyBorder="1" applyAlignment="1">
      <alignment vertical="top" wrapText="1"/>
    </xf>
    <xf numFmtId="171" fontId="31" fillId="0" borderId="11" xfId="0" applyNumberFormat="1" applyFont="1" applyFill="1" applyBorder="1" applyAlignment="1">
      <alignment vertical="top" wrapText="1"/>
    </xf>
    <xf numFmtId="171" fontId="29" fillId="0" borderId="11" xfId="0" applyNumberFormat="1" applyFont="1" applyFill="1" applyBorder="1" applyAlignment="1">
      <alignment horizontal="center" vertical="top" wrapText="1"/>
    </xf>
    <xf numFmtId="171" fontId="29" fillId="0" borderId="17" xfId="0" applyNumberFormat="1" applyFont="1" applyFill="1" applyBorder="1" applyAlignment="1">
      <alignment horizontal="center" vertical="top" wrapText="1"/>
    </xf>
    <xf numFmtId="0" fontId="28" fillId="0" borderId="16" xfId="179" applyFont="1" applyFill="1" applyBorder="1" applyAlignment="1">
      <alignment horizontal="left" vertical="top" wrapText="1" indent="1"/>
    </xf>
    <xf numFmtId="171" fontId="28" fillId="0" borderId="11" xfId="179" applyNumberFormat="1" applyFont="1" applyFill="1" applyBorder="1" applyAlignment="1">
      <alignment horizontal="center" vertical="top" wrapText="1"/>
    </xf>
    <xf numFmtId="0" fontId="47" fillId="27" borderId="16" xfId="179" applyFont="1" applyFill="1" applyBorder="1" applyAlignment="1">
      <alignment horizontal="left" vertical="top" wrapText="1" indent="1"/>
    </xf>
    <xf numFmtId="171" fontId="47" fillId="27" borderId="11" xfId="179" applyNumberFormat="1" applyFont="1" applyFill="1" applyBorder="1" applyAlignment="1">
      <alignment horizontal="center" vertical="top" wrapText="1"/>
    </xf>
    <xf numFmtId="0" fontId="30" fillId="0" borderId="16" xfId="179" applyFont="1" applyFill="1" applyBorder="1" applyAlignment="1">
      <alignment horizontal="left" vertical="top" wrapText="1" indent="1"/>
    </xf>
    <xf numFmtId="171" fontId="30" fillId="0" borderId="11" xfId="179" applyNumberFormat="1" applyFont="1" applyFill="1" applyBorder="1" applyAlignment="1">
      <alignment horizontal="center" vertical="top" wrapText="1"/>
    </xf>
    <xf numFmtId="0" fontId="33" fillId="0" borderId="16" xfId="179" applyFont="1" applyFill="1" applyBorder="1" applyAlignment="1">
      <alignment horizontal="left" vertical="top" wrapText="1" indent="1"/>
    </xf>
    <xf numFmtId="0" fontId="34" fillId="0" borderId="16" xfId="179" applyFont="1" applyFill="1" applyBorder="1" applyAlignment="1">
      <alignment horizontal="left" vertical="top" wrapText="1" indent="1"/>
    </xf>
    <xf numFmtId="0" fontId="34" fillId="0" borderId="14" xfId="179" applyFont="1" applyFill="1" applyBorder="1" applyAlignment="1">
      <alignment horizontal="left" vertical="top" wrapText="1" indent="1"/>
    </xf>
    <xf numFmtId="171" fontId="28" fillId="0" borderId="17" xfId="179" applyNumberFormat="1" applyFont="1" applyFill="1" applyBorder="1" applyAlignment="1">
      <alignment horizontal="center" vertical="top" wrapText="1"/>
    </xf>
    <xf numFmtId="0" fontId="47" fillId="27" borderId="16" xfId="0" applyFont="1" applyFill="1" applyBorder="1" applyAlignment="1">
      <alignment vertical="top" wrapText="1"/>
    </xf>
    <xf numFmtId="0" fontId="30" fillId="0" borderId="16" xfId="0" applyFont="1" applyFill="1" applyBorder="1" applyAlignment="1">
      <alignment horizontal="left" vertical="top" wrapText="1" indent="1"/>
    </xf>
    <xf numFmtId="0" fontId="34" fillId="0" borderId="16" xfId="0" applyFont="1" applyFill="1" applyBorder="1" applyAlignment="1">
      <alignment horizontal="left" vertical="top" wrapText="1" indent="1"/>
    </xf>
    <xf numFmtId="2" fontId="29" fillId="0" borderId="21" xfId="0" applyNumberFormat="1" applyFont="1" applyFill="1" applyBorder="1" applyAlignment="1">
      <alignment horizontal="center" vertical="center" wrapText="1"/>
    </xf>
    <xf numFmtId="0" fontId="31" fillId="0" borderId="16" xfId="171" applyFont="1" applyFill="1" applyBorder="1" applyAlignment="1">
      <alignment horizontal="justify" vertical="top" wrapText="1"/>
    </xf>
    <xf numFmtId="2" fontId="29" fillId="0" borderId="21" xfId="171" applyNumberFormat="1" applyFont="1" applyFill="1" applyBorder="1" applyAlignment="1">
      <alignment horizontal="center" vertical="center" wrapText="1"/>
    </xf>
    <xf numFmtId="2" fontId="46" fillId="27" borderId="21" xfId="0" applyNumberFormat="1" applyFont="1" applyFill="1" applyBorder="1" applyAlignment="1">
      <alignment horizontal="center" vertical="center" wrapText="1"/>
    </xf>
    <xf numFmtId="0" fontId="31" fillId="0" borderId="16" xfId="0" applyFont="1" applyFill="1" applyBorder="1" applyAlignment="1">
      <alignment horizontal="center" vertical="top" wrapText="1"/>
    </xf>
    <xf numFmtId="0" fontId="31" fillId="0" borderId="11" xfId="0" applyFont="1" applyFill="1" applyBorder="1" applyAlignment="1">
      <alignment horizontal="center" vertical="top" wrapText="1"/>
    </xf>
    <xf numFmtId="4" fontId="29" fillId="0" borderId="11" xfId="164" applyNumberFormat="1" applyFont="1" applyFill="1" applyBorder="1" applyAlignment="1">
      <alignment horizontal="center" vertical="center" wrapText="1"/>
    </xf>
    <xf numFmtId="0" fontId="29" fillId="0" borderId="16" xfId="0" applyFont="1" applyFill="1" applyBorder="1" applyAlignment="1">
      <alignment vertical="top" wrapText="1"/>
    </xf>
    <xf numFmtId="4" fontId="46" fillId="27" borderId="11" xfId="0" applyNumberFormat="1" applyFont="1" applyFill="1" applyBorder="1" applyAlignment="1">
      <alignment horizontal="center" vertical="top" wrapText="1"/>
    </xf>
    <xf numFmtId="0" fontId="30" fillId="0" borderId="16" xfId="0" applyFont="1" applyFill="1" applyBorder="1" applyAlignment="1">
      <alignment vertical="top" wrapText="1"/>
    </xf>
    <xf numFmtId="2" fontId="29" fillId="0" borderId="11" xfId="0" applyNumberFormat="1" applyFont="1" applyFill="1" applyBorder="1" applyAlignment="1">
      <alignment horizontal="center" vertical="center" wrapText="1"/>
    </xf>
    <xf numFmtId="0" fontId="30" fillId="0" borderId="16" xfId="0" applyFont="1" applyFill="1" applyBorder="1" applyAlignment="1">
      <alignment vertical="center" wrapText="1"/>
    </xf>
    <xf numFmtId="0" fontId="28" fillId="0" borderId="16" xfId="0" applyFont="1" applyFill="1" applyBorder="1" applyAlignment="1">
      <alignment vertical="center" wrapText="1"/>
    </xf>
    <xf numFmtId="0" fontId="31" fillId="0" borderId="16" xfId="0" applyFont="1" applyFill="1" applyBorder="1" applyAlignment="1">
      <alignment horizontal="justify" vertical="top" wrapText="1"/>
    </xf>
    <xf numFmtId="4" fontId="29" fillId="0" borderId="21" xfId="0" applyNumberFormat="1" applyFont="1" applyFill="1" applyBorder="1" applyAlignment="1">
      <alignment horizontal="center" vertical="center" wrapText="1"/>
    </xf>
    <xf numFmtId="170" fontId="2" fillId="0" borderId="11" xfId="164" applyNumberFormat="1" applyFont="1" applyFill="1" applyBorder="1" applyAlignment="1">
      <alignment horizontal="center" vertical="center" wrapText="1"/>
    </xf>
    <xf numFmtId="4" fontId="22" fillId="27" borderId="11" xfId="0" applyNumberFormat="1" applyFont="1" applyFill="1" applyBorder="1" applyAlignment="1">
      <alignment horizontal="center"/>
    </xf>
    <xf numFmtId="0" fontId="37" fillId="27" borderId="11" xfId="0" applyFont="1" applyFill="1" applyBorder="1" applyAlignment="1">
      <alignment horizontal="center" vertical="center" wrapText="1"/>
    </xf>
    <xf numFmtId="0" fontId="37" fillId="27" borderId="11" xfId="178" applyFont="1" applyFill="1" applyBorder="1" applyAlignment="1">
      <alignment horizontal="center" vertical="center" wrapText="1"/>
    </xf>
    <xf numFmtId="0" fontId="30" fillId="0" borderId="16" xfId="173" applyFont="1" applyFill="1" applyBorder="1" applyAlignment="1">
      <alignment horizontal="justify" vertical="top" wrapText="1"/>
    </xf>
    <xf numFmtId="0" fontId="32" fillId="25" borderId="16" xfId="173" applyFont="1" applyFill="1" applyBorder="1" applyAlignment="1">
      <alignment vertical="center" wrapText="1"/>
    </xf>
    <xf numFmtId="4" fontId="32" fillId="25" borderId="21" xfId="173" applyNumberFormat="1" applyFont="1" applyFill="1" applyBorder="1" applyAlignment="1">
      <alignment horizontal="center" vertical="center" wrapText="1"/>
    </xf>
    <xf numFmtId="1" fontId="2" fillId="0" borderId="11" xfId="177" applyNumberFormat="1" applyFont="1" applyFill="1" applyBorder="1" applyAlignment="1">
      <alignment horizontal="center" vertical="center"/>
    </xf>
    <xf numFmtId="1" fontId="2" fillId="0" borderId="0" xfId="177" applyNumberFormat="1" applyFont="1" applyFill="1" applyBorder="1" applyAlignment="1">
      <alignment horizontal="center" vertical="center"/>
    </xf>
    <xf numFmtId="0" fontId="2" fillId="0" borderId="0" xfId="0" applyFont="1" applyFill="1" applyBorder="1" applyAlignment="1">
      <alignment vertical="center"/>
    </xf>
    <xf numFmtId="0" fontId="28" fillId="0" borderId="16" xfId="0" applyFont="1" applyFill="1" applyBorder="1" applyAlignment="1">
      <alignment vertical="top" wrapText="1"/>
    </xf>
    <xf numFmtId="0" fontId="28" fillId="0" borderId="16" xfId="173" applyFont="1" applyFill="1" applyBorder="1" applyAlignment="1">
      <alignment vertical="top" wrapText="1"/>
    </xf>
    <xf numFmtId="0" fontId="0" fillId="0" borderId="0" xfId="0" applyAlignment="1">
      <alignment horizontal="center" vertical="center" wrapText="1"/>
    </xf>
    <xf numFmtId="4" fontId="28" fillId="0" borderId="12" xfId="0" applyNumberFormat="1" applyFont="1" applyFill="1" applyBorder="1" applyAlignment="1">
      <alignment horizontal="center" vertical="center" wrapText="1"/>
    </xf>
    <xf numFmtId="4" fontId="28" fillId="0" borderId="12" xfId="173" applyNumberFormat="1" applyFont="1" applyFill="1" applyBorder="1" applyAlignment="1">
      <alignment horizontal="center" vertical="center" wrapText="1"/>
    </xf>
    <xf numFmtId="0" fontId="2" fillId="0" borderId="11" xfId="0" applyFont="1" applyBorder="1" applyAlignment="1">
      <alignment horizontal="center" vertical="center" wrapText="1"/>
    </xf>
    <xf numFmtId="9" fontId="0" fillId="0" borderId="11" xfId="0" applyNumberFormat="1" applyBorder="1" applyAlignment="1">
      <alignment horizontal="center" vertical="center" wrapText="1"/>
    </xf>
    <xf numFmtId="165" fontId="0" fillId="0" borderId="11" xfId="0" applyNumberFormat="1" applyBorder="1" applyAlignment="1">
      <alignment horizontal="center" vertical="center" wrapText="1"/>
    </xf>
    <xf numFmtId="0" fontId="46" fillId="27" borderId="11" xfId="0" applyFont="1" applyFill="1" applyBorder="1" applyAlignment="1">
      <alignment vertical="top" wrapText="1"/>
    </xf>
    <xf numFmtId="0" fontId="46" fillId="27" borderId="11" xfId="0" applyFont="1" applyFill="1" applyBorder="1" applyAlignment="1">
      <alignment horizontal="left" vertical="top" wrapText="1"/>
    </xf>
    <xf numFmtId="0" fontId="37" fillId="27" borderId="11" xfId="0" applyFont="1" applyFill="1" applyBorder="1" applyAlignment="1">
      <alignment horizontal="center" vertical="center" wrapText="1"/>
    </xf>
    <xf numFmtId="0" fontId="37" fillId="27" borderId="23" xfId="178" applyFont="1" applyFill="1" applyBorder="1" applyAlignment="1">
      <alignment horizontal="center" vertical="center" wrapText="1"/>
    </xf>
    <xf numFmtId="0" fontId="30" fillId="0" borderId="11" xfId="0" applyFont="1" applyFill="1" applyBorder="1" applyAlignment="1">
      <alignment vertical="top" wrapText="1"/>
    </xf>
    <xf numFmtId="4" fontId="28" fillId="0" borderId="11" xfId="0" applyNumberFormat="1" applyFont="1" applyFill="1" applyBorder="1" applyAlignment="1">
      <alignment horizontal="center" vertical="center" wrapText="1"/>
    </xf>
    <xf numFmtId="0" fontId="30" fillId="0" borderId="11" xfId="173" applyFont="1" applyFill="1" applyBorder="1" applyAlignment="1">
      <alignment vertical="top" wrapText="1"/>
    </xf>
    <xf numFmtId="4" fontId="28" fillId="0" borderId="11" xfId="173" applyNumberFormat="1" applyFont="1" applyFill="1" applyBorder="1" applyAlignment="1">
      <alignment horizontal="center" vertical="center" wrapText="1"/>
    </xf>
    <xf numFmtId="0" fontId="32" fillId="25" borderId="11" xfId="0" applyFont="1" applyFill="1" applyBorder="1" applyAlignment="1">
      <alignment vertical="center" wrapText="1"/>
    </xf>
    <xf numFmtId="4" fontId="32" fillId="25" borderId="11" xfId="0" applyNumberFormat="1" applyFont="1" applyFill="1" applyBorder="1" applyAlignment="1">
      <alignment horizontal="center" vertical="center" wrapText="1"/>
    </xf>
    <xf numFmtId="0" fontId="0" fillId="0" borderId="11" xfId="0" applyBorder="1"/>
    <xf numFmtId="0" fontId="33" fillId="0" borderId="11" xfId="171" applyFont="1" applyBorder="1" applyAlignment="1">
      <alignment vertical="center" wrapText="1"/>
    </xf>
    <xf numFmtId="165" fontId="2" fillId="0" borderId="11" xfId="0" applyNumberFormat="1" applyFont="1" applyBorder="1" applyAlignment="1">
      <alignment horizontal="center" vertical="center" wrapText="1"/>
    </xf>
    <xf numFmtId="0" fontId="37" fillId="27" borderId="11" xfId="178" applyFont="1" applyFill="1" applyBorder="1" applyAlignment="1">
      <alignment vertical="center" wrapText="1"/>
    </xf>
    <xf numFmtId="0" fontId="47" fillId="27" borderId="11" xfId="179" applyFont="1" applyFill="1" applyBorder="1" applyAlignment="1">
      <alignment horizontal="center" vertical="center" wrapText="1"/>
    </xf>
    <xf numFmtId="0" fontId="47" fillId="27" borderId="11" xfId="179" applyFont="1" applyFill="1" applyBorder="1" applyAlignment="1">
      <alignment vertical="center" wrapText="1"/>
    </xf>
    <xf numFmtId="2" fontId="28" fillId="0" borderId="11" xfId="0" applyNumberFormat="1" applyFont="1" applyFill="1" applyBorder="1" applyAlignment="1">
      <alignment horizontal="center" vertical="center" wrapText="1"/>
    </xf>
    <xf numFmtId="0" fontId="47" fillId="27" borderId="11" xfId="0" applyFont="1" applyFill="1" applyBorder="1" applyAlignment="1">
      <alignment vertical="center" wrapText="1"/>
    </xf>
    <xf numFmtId="0" fontId="37" fillId="0" borderId="11" xfId="0" applyFont="1" applyFill="1" applyBorder="1" applyAlignment="1">
      <alignment horizontal="center" vertical="center" wrapText="1"/>
    </xf>
    <xf numFmtId="0" fontId="46" fillId="27" borderId="13" xfId="179" applyFont="1" applyFill="1" applyBorder="1" applyAlignment="1">
      <alignment vertical="top" wrapText="1"/>
    </xf>
    <xf numFmtId="0" fontId="46" fillId="27" borderId="12" xfId="0" applyFont="1" applyFill="1" applyBorder="1" applyAlignment="1">
      <alignment vertical="top" wrapText="1"/>
    </xf>
    <xf numFmtId="171" fontId="31" fillId="0" borderId="12" xfId="0" applyNumberFormat="1" applyFont="1" applyFill="1" applyBorder="1" applyAlignment="1">
      <alignment vertical="top" wrapText="1"/>
    </xf>
    <xf numFmtId="171" fontId="29" fillId="0" borderId="12" xfId="0" applyNumberFormat="1" applyFont="1" applyFill="1" applyBorder="1" applyAlignment="1">
      <alignment vertical="top" wrapText="1"/>
    </xf>
    <xf numFmtId="171" fontId="29" fillId="0" borderId="12" xfId="179" applyNumberFormat="1" applyFont="1" applyFill="1" applyBorder="1" applyAlignment="1">
      <alignment horizontal="center" vertical="top" wrapText="1"/>
    </xf>
    <xf numFmtId="171" fontId="29" fillId="0" borderId="20" xfId="179" applyNumberFormat="1" applyFont="1" applyFill="1" applyBorder="1" applyAlignment="1">
      <alignment horizontal="center" vertical="top" wrapText="1"/>
    </xf>
    <xf numFmtId="0" fontId="38" fillId="0" borderId="11" xfId="0" applyFont="1" applyFill="1" applyBorder="1" applyAlignment="1">
      <alignment horizontal="center" vertical="center" wrapText="1"/>
    </xf>
    <xf numFmtId="2" fontId="38" fillId="0" borderId="11" xfId="0" applyNumberFormat="1" applyFont="1" applyFill="1" applyBorder="1" applyAlignment="1">
      <alignment horizontal="center" vertical="center" wrapText="1"/>
    </xf>
    <xf numFmtId="0" fontId="37" fillId="26" borderId="11" xfId="0" applyFont="1" applyFill="1" applyBorder="1" applyAlignment="1">
      <alignment horizontal="center" vertical="center" wrapText="1"/>
    </xf>
    <xf numFmtId="2" fontId="37" fillId="26" borderId="1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42" fillId="0" borderId="11" xfId="0" applyFont="1" applyFill="1" applyBorder="1" applyAlignment="1">
      <alignment horizontal="center" vertical="center" wrapText="1"/>
    </xf>
    <xf numFmtId="0" fontId="42" fillId="27" borderId="11" xfId="0" applyFont="1" applyFill="1" applyBorder="1" applyAlignment="1">
      <alignment horizontal="center" vertical="center" wrapText="1"/>
    </xf>
    <xf numFmtId="0" fontId="47" fillId="27" borderId="12" xfId="0" applyFont="1" applyFill="1" applyBorder="1" applyAlignment="1">
      <alignment horizontal="right" vertical="top" wrapText="1"/>
    </xf>
    <xf numFmtId="171" fontId="30" fillId="0" borderId="12" xfId="0" applyNumberFormat="1" applyFont="1" applyFill="1" applyBorder="1" applyAlignment="1">
      <alignment horizontal="right" vertical="top" wrapText="1"/>
    </xf>
    <xf numFmtId="171" fontId="28" fillId="0" borderId="12" xfId="0" applyNumberFormat="1" applyFont="1" applyFill="1" applyBorder="1" applyAlignment="1">
      <alignment horizontal="right" vertical="center" wrapText="1"/>
    </xf>
    <xf numFmtId="171" fontId="28" fillId="0" borderId="12" xfId="0" applyNumberFormat="1" applyFont="1" applyFill="1" applyBorder="1" applyAlignment="1">
      <alignment vertical="center" wrapText="1"/>
    </xf>
    <xf numFmtId="171" fontId="28" fillId="0" borderId="20" xfId="179" applyNumberFormat="1" applyFont="1" applyFill="1" applyBorder="1" applyAlignment="1">
      <alignment vertical="top" wrapText="1"/>
    </xf>
    <xf numFmtId="0" fontId="2" fillId="0" borderId="11" xfId="177" applyFont="1" applyFill="1" applyBorder="1" applyAlignment="1">
      <alignment horizontal="center" vertical="center"/>
    </xf>
    <xf numFmtId="168" fontId="2" fillId="0" borderId="0" xfId="0" applyNumberFormat="1" applyFont="1" applyAlignment="1">
      <alignment vertical="center"/>
    </xf>
    <xf numFmtId="4" fontId="2" fillId="0" borderId="12" xfId="0" applyNumberFormat="1" applyFont="1" applyFill="1" applyBorder="1" applyAlignment="1">
      <alignment horizontal="center"/>
    </xf>
    <xf numFmtId="4" fontId="2" fillId="0" borderId="11" xfId="0" applyNumberFormat="1" applyFont="1" applyFill="1" applyBorder="1" applyAlignment="1">
      <alignment horizontal="center"/>
    </xf>
    <xf numFmtId="4" fontId="23" fillId="0" borderId="11" xfId="0" applyNumberFormat="1" applyFont="1" applyFill="1" applyBorder="1" applyAlignment="1">
      <alignment horizontal="center"/>
    </xf>
    <xf numFmtId="4" fontId="2" fillId="0" borderId="11" xfId="0" applyNumberFormat="1" applyFont="1" applyFill="1" applyBorder="1" applyAlignment="1">
      <alignment horizontal="center" vertical="center"/>
    </xf>
    <xf numFmtId="0" fontId="27" fillId="0" borderId="0" xfId="176" applyFont="1" applyFill="1" applyBorder="1" applyAlignment="1">
      <alignment vertical="center" wrapText="1"/>
    </xf>
    <xf numFmtId="4" fontId="23" fillId="0" borderId="11" xfId="0" applyNumberFormat="1" applyFont="1" applyFill="1" applyBorder="1" applyAlignment="1">
      <alignment vertical="center"/>
    </xf>
    <xf numFmtId="4" fontId="23" fillId="0" borderId="11" xfId="0" applyNumberFormat="1" applyFont="1" applyFill="1" applyBorder="1" applyAlignment="1">
      <alignment horizontal="center" vertical="center"/>
    </xf>
    <xf numFmtId="2" fontId="2" fillId="0" borderId="11" xfId="0" applyNumberFormat="1" applyFont="1" applyBorder="1" applyAlignment="1">
      <alignment horizontal="center"/>
    </xf>
    <xf numFmtId="4" fontId="2" fillId="0" borderId="23" xfId="0" applyNumberFormat="1" applyFont="1" applyFill="1" applyBorder="1" applyAlignment="1">
      <alignment horizontal="center"/>
    </xf>
    <xf numFmtId="0" fontId="0" fillId="27" borderId="0" xfId="0" applyFill="1"/>
    <xf numFmtId="10" fontId="0" fillId="0" borderId="0" xfId="187" applyNumberFormat="1" applyFont="1"/>
    <xf numFmtId="2" fontId="0" fillId="0" borderId="11" xfId="0" applyNumberFormat="1" applyBorder="1" applyAlignment="1">
      <alignment horizontal="center" vertical="center" wrapText="1"/>
    </xf>
    <xf numFmtId="167" fontId="0" fillId="0" borderId="0" xfId="164" applyFont="1"/>
    <xf numFmtId="170" fontId="0" fillId="0" borderId="0" xfId="164" applyNumberFormat="1" applyFont="1"/>
    <xf numFmtId="9" fontId="2" fillId="0" borderId="11" xfId="0" applyNumberFormat="1" applyFont="1" applyBorder="1" applyAlignment="1">
      <alignment horizontal="center" vertical="center" wrapText="1"/>
    </xf>
    <xf numFmtId="0" fontId="0" fillId="27" borderId="11" xfId="0" applyFill="1" applyBorder="1" applyAlignment="1">
      <alignment horizontal="center" vertical="center" wrapText="1"/>
    </xf>
    <xf numFmtId="0" fontId="32" fillId="27" borderId="11" xfId="173" applyFont="1" applyFill="1" applyBorder="1" applyAlignment="1">
      <alignment vertical="center" wrapText="1"/>
    </xf>
    <xf numFmtId="4" fontId="32" fillId="27" borderId="11" xfId="173" applyNumberFormat="1" applyFont="1" applyFill="1" applyBorder="1" applyAlignment="1">
      <alignment horizontal="center" vertical="center" wrapText="1"/>
    </xf>
    <xf numFmtId="0" fontId="0" fillId="27" borderId="11" xfId="0" applyFill="1" applyBorder="1"/>
    <xf numFmtId="174" fontId="2"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170" fontId="28" fillId="0" borderId="11" xfId="164" applyNumberFormat="1" applyFont="1" applyFill="1" applyBorder="1" applyAlignment="1">
      <alignment horizontal="center" vertical="center" wrapText="1"/>
    </xf>
    <xf numFmtId="2" fontId="47" fillId="27" borderId="11" xfId="0" applyNumberFormat="1" applyFont="1" applyFill="1" applyBorder="1" applyAlignment="1">
      <alignment horizontal="center" vertical="center" wrapText="1"/>
    </xf>
    <xf numFmtId="0" fontId="2" fillId="27" borderId="12" xfId="178" applyFont="1" applyFill="1" applyBorder="1" applyAlignment="1">
      <alignment vertical="center" wrapText="1"/>
    </xf>
    <xf numFmtId="0" fontId="42" fillId="27" borderId="11" xfId="0" applyFont="1" applyFill="1" applyBorder="1" applyAlignment="1">
      <alignment vertical="center" wrapText="1"/>
    </xf>
    <xf numFmtId="0" fontId="47" fillId="27" borderId="11" xfId="0" applyFont="1" applyFill="1" applyBorder="1" applyAlignment="1">
      <alignment horizontal="center" vertical="center" wrapText="1"/>
    </xf>
    <xf numFmtId="4" fontId="29" fillId="0" borderId="11" xfId="177" applyNumberFormat="1" applyFont="1" applyFill="1" applyBorder="1" applyAlignment="1">
      <alignment horizontal="center" vertical="center"/>
    </xf>
    <xf numFmtId="4" fontId="28" fillId="0" borderId="11" xfId="173" applyNumberFormat="1" applyFont="1" applyBorder="1" applyAlignment="1">
      <alignment horizontal="center" vertical="center" wrapText="1"/>
    </xf>
    <xf numFmtId="0" fontId="0" fillId="27" borderId="0" xfId="0" applyFill="1" applyAlignment="1">
      <alignment horizontal="center" vertical="center" wrapText="1"/>
    </xf>
    <xf numFmtId="2" fontId="0" fillId="0" borderId="11" xfId="0" applyNumberFormat="1" applyBorder="1" applyAlignment="1">
      <alignment horizontal="center" vertical="center"/>
    </xf>
    <xf numFmtId="0" fontId="2" fillId="27" borderId="0" xfId="178" applyFont="1" applyFill="1" applyAlignment="1">
      <alignment horizontal="justify" vertical="center" wrapText="1"/>
    </xf>
    <xf numFmtId="4" fontId="29"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2" fontId="37" fillId="27" borderId="11" xfId="0" applyNumberFormat="1" applyFont="1" applyFill="1" applyBorder="1" applyAlignment="1">
      <alignment horizontal="center" vertical="center" wrapText="1"/>
    </xf>
    <xf numFmtId="1" fontId="37" fillId="27" borderId="12" xfId="178" applyNumberFormat="1" applyFont="1" applyFill="1" applyBorder="1" applyAlignment="1">
      <alignment horizontal="center" vertical="center" wrapText="1"/>
    </xf>
    <xf numFmtId="3" fontId="22" fillId="27" borderId="12" xfId="0" applyNumberFormat="1" applyFont="1" applyFill="1" applyBorder="1" applyAlignment="1">
      <alignment horizontal="center" vertical="center" wrapText="1"/>
    </xf>
    <xf numFmtId="0" fontId="2" fillId="27" borderId="11" xfId="0" applyFont="1" applyFill="1" applyBorder="1"/>
    <xf numFmtId="0" fontId="23" fillId="29" borderId="11" xfId="0" applyFont="1" applyFill="1" applyBorder="1" applyAlignment="1">
      <alignment horizontal="center" vertical="center"/>
    </xf>
    <xf numFmtId="2" fontId="22" fillId="25" borderId="11" xfId="0" applyNumberFormat="1" applyFont="1" applyFill="1" applyBorder="1" applyAlignment="1">
      <alignment horizontal="center" vertical="center" wrapText="1"/>
    </xf>
    <xf numFmtId="4" fontId="2" fillId="0" borderId="11" xfId="164" applyNumberFormat="1" applyFont="1" applyFill="1" applyBorder="1" applyAlignment="1">
      <alignment horizontal="center" vertical="center" wrapText="1"/>
    </xf>
    <xf numFmtId="2" fontId="46" fillId="27" borderId="16" xfId="0" applyNumberFormat="1" applyFont="1" applyFill="1" applyBorder="1" applyAlignment="1">
      <alignment horizontal="center" vertical="center" wrapText="1"/>
    </xf>
    <xf numFmtId="0" fontId="31" fillId="0" borderId="11" xfId="179" applyFont="1" applyFill="1" applyBorder="1" applyAlignment="1">
      <alignment horizontal="center" vertical="center" wrapText="1"/>
    </xf>
    <xf numFmtId="1" fontId="31" fillId="0" borderId="11" xfId="179" applyNumberFormat="1" applyFont="1" applyFill="1" applyBorder="1" applyAlignment="1">
      <alignment horizontal="center" vertical="center" wrapText="1"/>
    </xf>
    <xf numFmtId="0" fontId="30" fillId="0" borderId="11" xfId="179" applyFont="1" applyFill="1" applyBorder="1" applyAlignment="1">
      <alignment vertical="top" wrapText="1"/>
    </xf>
    <xf numFmtId="4" fontId="28" fillId="0" borderId="11" xfId="179" applyNumberFormat="1" applyFont="1" applyFill="1" applyBorder="1" applyAlignment="1">
      <alignment horizontal="center" vertical="center" wrapText="1"/>
    </xf>
    <xf numFmtId="0" fontId="30" fillId="26" borderId="11" xfId="176" applyFont="1" applyFill="1" applyBorder="1" applyAlignment="1">
      <alignment vertical="top" wrapText="1"/>
    </xf>
    <xf numFmtId="0" fontId="28" fillId="0" borderId="11" xfId="0" applyFont="1" applyFill="1" applyBorder="1" applyAlignment="1">
      <alignment horizontal="justify" vertical="top" wrapText="1"/>
    </xf>
    <xf numFmtId="0" fontId="30" fillId="30" borderId="11" xfId="176" applyFont="1" applyFill="1" applyBorder="1" applyAlignment="1">
      <alignment vertical="top" wrapText="1"/>
    </xf>
    <xf numFmtId="4" fontId="28" fillId="0" borderId="11" xfId="179" applyNumberFormat="1" applyFont="1" applyFill="1" applyBorder="1" applyAlignment="1" applyProtection="1">
      <alignment horizontal="center" vertical="center" wrapText="1"/>
    </xf>
    <xf numFmtId="2" fontId="2" fillId="0" borderId="11" xfId="179" applyNumberFormat="1" applyFont="1" applyFill="1" applyBorder="1" applyAlignment="1">
      <alignment horizontal="center" vertical="center" wrapText="1"/>
    </xf>
    <xf numFmtId="2" fontId="2" fillId="0" borderId="11" xfId="178" applyNumberFormat="1" applyFont="1" applyFill="1" applyBorder="1" applyAlignment="1">
      <alignment horizontal="center" vertical="center" wrapText="1"/>
    </xf>
    <xf numFmtId="2" fontId="37" fillId="27" borderId="0" xfId="0" applyNumberFormat="1" applyFont="1" applyFill="1" applyBorder="1" applyAlignment="1">
      <alignment horizontal="center"/>
    </xf>
    <xf numFmtId="2" fontId="37" fillId="27" borderId="11" xfId="0" applyNumberFormat="1" applyFont="1" applyFill="1" applyBorder="1" applyAlignment="1">
      <alignment horizontal="center"/>
    </xf>
    <xf numFmtId="0" fontId="29" fillId="0" borderId="11" xfId="179" applyFont="1" applyFill="1" applyBorder="1" applyAlignment="1">
      <alignment horizontal="left" vertical="top" wrapText="1"/>
    </xf>
    <xf numFmtId="0" fontId="46" fillId="27" borderId="11" xfId="179" applyFont="1" applyFill="1" applyBorder="1" applyAlignment="1">
      <alignment horizontal="left" vertical="top" wrapText="1"/>
    </xf>
    <xf numFmtId="0" fontId="31" fillId="0" borderId="11" xfId="179" applyFont="1" applyFill="1" applyBorder="1" applyAlignment="1">
      <alignment horizontal="left" vertical="top" wrapText="1"/>
    </xf>
    <xf numFmtId="0" fontId="46" fillId="27" borderId="12" xfId="179" applyFont="1" applyFill="1" applyBorder="1" applyAlignment="1">
      <alignment vertical="top" wrapText="1"/>
    </xf>
    <xf numFmtId="0" fontId="29" fillId="0" borderId="17" xfId="179" applyFont="1" applyFill="1" applyBorder="1" applyAlignment="1">
      <alignment horizontal="left" vertical="top" wrapText="1"/>
    </xf>
    <xf numFmtId="0" fontId="2" fillId="26" borderId="11" xfId="178" applyFont="1" applyFill="1" applyBorder="1" applyAlignment="1">
      <alignment horizontal="center" vertical="center" wrapText="1"/>
    </xf>
    <xf numFmtId="2" fontId="2" fillId="26" borderId="11" xfId="178" applyNumberFormat="1" applyFont="1" applyFill="1" applyBorder="1" applyAlignment="1">
      <alignment horizontal="center" vertical="center" wrapText="1"/>
    </xf>
    <xf numFmtId="0" fontId="31" fillId="0" borderId="11" xfId="0" applyFont="1" applyFill="1" applyBorder="1" applyAlignment="1">
      <alignment horizontal="left" vertical="top" wrapText="1"/>
    </xf>
    <xf numFmtId="0" fontId="29" fillId="0" borderId="11" xfId="0" applyFont="1" applyFill="1" applyBorder="1" applyAlignment="1">
      <alignment horizontal="left" vertical="top" wrapText="1"/>
    </xf>
    <xf numFmtId="0" fontId="29" fillId="0" borderId="17" xfId="0" applyFont="1" applyFill="1" applyBorder="1" applyAlignment="1">
      <alignment horizontal="left" vertical="top" wrapText="1"/>
    </xf>
    <xf numFmtId="2" fontId="37" fillId="27" borderId="24" xfId="0" applyNumberFormat="1" applyFont="1" applyFill="1" applyBorder="1" applyAlignment="1">
      <alignment horizontal="center"/>
    </xf>
    <xf numFmtId="0" fontId="37" fillId="27" borderId="13" xfId="0" applyFont="1" applyFill="1" applyBorder="1" applyAlignment="1">
      <alignment vertical="center" wrapText="1"/>
    </xf>
    <xf numFmtId="0" fontId="37" fillId="27" borderId="23" xfId="0" applyFont="1" applyFill="1" applyBorder="1" applyAlignment="1">
      <alignment vertical="center" wrapText="1"/>
    </xf>
    <xf numFmtId="0" fontId="31" fillId="0" borderId="11" xfId="0" applyFont="1" applyFill="1" applyBorder="1" applyAlignment="1">
      <alignment vertical="center" wrapText="1"/>
    </xf>
    <xf numFmtId="4" fontId="23" fillId="0" borderId="12" xfId="177" applyNumberFormat="1" applyFont="1" applyFill="1" applyBorder="1" applyAlignment="1">
      <alignment horizontal="center" vertical="center" wrapText="1"/>
    </xf>
    <xf numFmtId="1" fontId="2" fillId="0" borderId="12" xfId="177" applyNumberFormat="1" applyFont="1" applyFill="1" applyBorder="1" applyAlignment="1">
      <alignment horizontal="center" vertical="center"/>
    </xf>
    <xf numFmtId="170" fontId="2" fillId="0" borderId="11" xfId="164" applyNumberFormat="1" applyFont="1" applyBorder="1" applyAlignment="1">
      <alignment vertical="center"/>
    </xf>
    <xf numFmtId="2" fontId="0" fillId="31" borderId="11" xfId="0" applyNumberFormat="1" applyFill="1" applyBorder="1" applyAlignment="1">
      <alignment horizontal="center" vertical="center" wrapText="1"/>
    </xf>
    <xf numFmtId="4" fontId="29" fillId="0" borderId="12" xfId="177" applyNumberFormat="1" applyFont="1" applyFill="1" applyBorder="1" applyAlignment="1">
      <alignment horizontal="center" vertical="center"/>
    </xf>
    <xf numFmtId="4" fontId="29" fillId="0" borderId="13" xfId="177" applyNumberFormat="1" applyFont="1" applyFill="1" applyBorder="1" applyAlignment="1">
      <alignment horizontal="center" vertical="center"/>
    </xf>
    <xf numFmtId="4" fontId="29" fillId="0" borderId="23" xfId="177" applyNumberFormat="1"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26" borderId="0" xfId="0" applyFont="1" applyFill="1" applyBorder="1" applyAlignment="1">
      <alignment horizontal="center"/>
    </xf>
    <xf numFmtId="0" fontId="22" fillId="27" borderId="12" xfId="0" applyFont="1" applyFill="1" applyBorder="1" applyAlignment="1">
      <alignment horizontal="center"/>
    </xf>
    <xf numFmtId="0" fontId="22" fillId="27" borderId="23" xfId="0" applyFont="1" applyFill="1" applyBorder="1" applyAlignment="1">
      <alignment horizontal="center"/>
    </xf>
    <xf numFmtId="4" fontId="22" fillId="27" borderId="11" xfId="0" applyNumberFormat="1" applyFont="1" applyFill="1" applyBorder="1" applyAlignment="1">
      <alignment horizontal="center"/>
    </xf>
    <xf numFmtId="0" fontId="27" fillId="27" borderId="28" xfId="176" applyFont="1" applyFill="1" applyBorder="1" applyAlignment="1">
      <alignment horizontal="center" vertical="center" wrapText="1"/>
    </xf>
    <xf numFmtId="0" fontId="27" fillId="27" borderId="25" xfId="176" applyFont="1" applyFill="1" applyBorder="1" applyAlignment="1">
      <alignment horizontal="center" vertical="center" wrapText="1"/>
    </xf>
    <xf numFmtId="0" fontId="22" fillId="27" borderId="11" xfId="0" applyFont="1" applyFill="1" applyBorder="1" applyAlignment="1">
      <alignment horizontal="center"/>
    </xf>
    <xf numFmtId="4" fontId="2" fillId="0" borderId="26"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4" fontId="2" fillId="0" borderId="30"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0" fontId="27" fillId="0" borderId="0" xfId="177" applyFont="1" applyFill="1" applyBorder="1" applyAlignment="1">
      <alignment horizontal="center" vertical="center" wrapText="1"/>
    </xf>
    <xf numFmtId="0" fontId="46" fillId="27" borderId="1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27" fillId="27" borderId="11" xfId="177" applyFont="1" applyFill="1" applyBorder="1" applyAlignment="1">
      <alignment horizontal="center" vertical="center" wrapText="1"/>
    </xf>
    <xf numFmtId="168" fontId="2" fillId="29" borderId="12" xfId="177" applyNumberFormat="1" applyFont="1" applyFill="1" applyBorder="1" applyAlignment="1">
      <alignment horizontal="center" vertical="center"/>
    </xf>
    <xf numFmtId="168" fontId="2" fillId="29" borderId="13" xfId="177" applyNumberFormat="1" applyFont="1" applyFill="1" applyBorder="1" applyAlignment="1">
      <alignment horizontal="center" vertical="center"/>
    </xf>
    <xf numFmtId="168" fontId="2" fillId="29" borderId="23" xfId="177" applyNumberFormat="1"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46" fillId="27" borderId="12" xfId="0" applyFont="1" applyFill="1" applyBorder="1" applyAlignment="1">
      <alignment horizontal="center" vertical="center" wrapText="1"/>
    </xf>
    <xf numFmtId="0" fontId="46" fillId="27" borderId="13" xfId="0" applyFont="1" applyFill="1" applyBorder="1" applyAlignment="1">
      <alignment horizontal="center" vertical="center" wrapText="1"/>
    </xf>
    <xf numFmtId="0" fontId="2" fillId="0" borderId="32" xfId="177" applyFont="1" applyBorder="1" applyAlignment="1">
      <alignment horizontal="center" vertical="center"/>
    </xf>
    <xf numFmtId="0" fontId="2" fillId="0" borderId="33" xfId="177" applyFont="1" applyBorder="1" applyAlignment="1">
      <alignment horizontal="center" vertical="center"/>
    </xf>
    <xf numFmtId="0" fontId="31" fillId="0" borderId="11" xfId="0" applyFont="1" applyFill="1" applyBorder="1" applyAlignment="1">
      <alignment horizontal="center" vertical="center" wrapText="1"/>
    </xf>
    <xf numFmtId="1" fontId="2" fillId="0" borderId="26" xfId="177" applyNumberFormat="1" applyFont="1" applyFill="1" applyBorder="1" applyAlignment="1">
      <alignment horizontal="center" vertical="center"/>
    </xf>
    <xf numFmtId="1" fontId="2" fillId="0" borderId="27" xfId="177" applyNumberFormat="1" applyFont="1" applyFill="1" applyBorder="1" applyAlignment="1">
      <alignment horizontal="center" vertical="center"/>
    </xf>
    <xf numFmtId="0" fontId="23" fillId="0" borderId="2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37" fillId="27" borderId="28" xfId="0" applyFont="1" applyFill="1" applyBorder="1" applyAlignment="1">
      <alignment horizontal="left"/>
    </xf>
    <xf numFmtId="0" fontId="37" fillId="27" borderId="25" xfId="0" applyFont="1" applyFill="1" applyBorder="1" applyAlignment="1">
      <alignment horizontal="left"/>
    </xf>
    <xf numFmtId="0" fontId="37" fillId="27" borderId="0" xfId="0" applyFont="1" applyFill="1" applyBorder="1" applyAlignment="1">
      <alignment horizontal="left"/>
    </xf>
    <xf numFmtId="0" fontId="33" fillId="24" borderId="16" xfId="179" applyFont="1" applyFill="1" applyBorder="1" applyAlignment="1">
      <alignment horizontal="left" vertical="top" wrapText="1"/>
    </xf>
    <xf numFmtId="0" fontId="33" fillId="24" borderId="11" xfId="179" applyFont="1" applyFill="1" applyBorder="1" applyAlignment="1">
      <alignment horizontal="left" vertical="top" wrapText="1"/>
    </xf>
    <xf numFmtId="0" fontId="32" fillId="27" borderId="16" xfId="179" applyFont="1" applyFill="1" applyBorder="1" applyAlignment="1">
      <alignment horizontal="left" vertical="center" wrapText="1"/>
    </xf>
    <xf numFmtId="0" fontId="32" fillId="27" borderId="11" xfId="179" applyFont="1" applyFill="1" applyBorder="1" applyAlignment="1">
      <alignment horizontal="left" vertical="center" wrapText="1"/>
    </xf>
    <xf numFmtId="0" fontId="30" fillId="0" borderId="16" xfId="179" applyFont="1" applyFill="1" applyBorder="1" applyAlignment="1">
      <alignment horizontal="left" vertical="top" wrapText="1"/>
    </xf>
    <xf numFmtId="0" fontId="30" fillId="0" borderId="11" xfId="179" applyFont="1" applyFill="1" applyBorder="1" applyAlignment="1">
      <alignment horizontal="left" vertical="top" wrapText="1"/>
    </xf>
    <xf numFmtId="0" fontId="0" fillId="27" borderId="11" xfId="0" applyFill="1" applyBorder="1" applyAlignment="1">
      <alignment horizontal="left"/>
    </xf>
    <xf numFmtId="0" fontId="46" fillId="27" borderId="11" xfId="0" applyFont="1" applyFill="1" applyBorder="1" applyAlignment="1">
      <alignment horizontal="left" vertical="top" wrapText="1"/>
    </xf>
    <xf numFmtId="0" fontId="46" fillId="27" borderId="12" xfId="0" applyFont="1" applyFill="1" applyBorder="1" applyAlignment="1">
      <alignment horizontal="left" vertical="top" wrapText="1"/>
    </xf>
    <xf numFmtId="0" fontId="31" fillId="26" borderId="11" xfId="0" applyFont="1" applyFill="1" applyBorder="1" applyAlignment="1">
      <alignment vertical="top" wrapText="1"/>
    </xf>
    <xf numFmtId="0" fontId="29" fillId="26" borderId="11" xfId="0" applyFont="1" applyFill="1" applyBorder="1" applyAlignment="1">
      <alignment vertical="top" wrapText="1"/>
    </xf>
    <xf numFmtId="0" fontId="29" fillId="0" borderId="11" xfId="0" applyFont="1" applyFill="1" applyBorder="1" applyAlignment="1">
      <alignment horizontal="justify" vertical="top" wrapText="1"/>
    </xf>
    <xf numFmtId="0" fontId="29" fillId="0" borderId="11" xfId="0" applyFont="1" applyFill="1" applyBorder="1" applyAlignment="1">
      <alignment horizontal="center" vertical="top" wrapText="1"/>
    </xf>
    <xf numFmtId="0" fontId="37" fillId="27" borderId="34" xfId="178" applyFont="1" applyFill="1" applyBorder="1" applyAlignment="1">
      <alignment horizontal="center" vertical="center" wrapText="1"/>
    </xf>
    <xf numFmtId="0" fontId="37" fillId="27" borderId="23" xfId="178" applyFont="1" applyFill="1" applyBorder="1" applyAlignment="1">
      <alignment horizontal="center" vertical="center" wrapText="1"/>
    </xf>
    <xf numFmtId="0" fontId="37" fillId="27" borderId="11" xfId="178" applyFont="1" applyFill="1" applyBorder="1" applyAlignment="1">
      <alignment horizontal="center" vertical="center" wrapText="1"/>
    </xf>
    <xf numFmtId="0" fontId="46" fillId="27" borderId="11" xfId="0" applyFont="1" applyFill="1" applyBorder="1" applyAlignment="1">
      <alignment vertical="top" wrapText="1"/>
    </xf>
    <xf numFmtId="0" fontId="32" fillId="25" borderId="16" xfId="179" applyFont="1" applyFill="1" applyBorder="1" applyAlignment="1">
      <alignment horizontal="left" vertical="center" wrapText="1"/>
    </xf>
    <xf numFmtId="0" fontId="32" fillId="25" borderId="11" xfId="179" applyFont="1" applyFill="1" applyBorder="1" applyAlignment="1">
      <alignment horizontal="left" vertical="center" wrapText="1"/>
    </xf>
    <xf numFmtId="0" fontId="31" fillId="0" borderId="11" xfId="0" applyFont="1" applyFill="1" applyBorder="1" applyAlignment="1">
      <alignment vertical="top" wrapText="1"/>
    </xf>
    <xf numFmtId="0" fontId="31" fillId="0" borderId="11" xfId="179" applyFont="1" applyFill="1" applyBorder="1" applyAlignment="1">
      <alignment vertical="top" wrapText="1"/>
    </xf>
    <xf numFmtId="0" fontId="31" fillId="0" borderId="21" xfId="179" applyFont="1" applyFill="1" applyBorder="1" applyAlignment="1">
      <alignment vertical="top" wrapText="1"/>
    </xf>
    <xf numFmtId="0" fontId="31" fillId="0" borderId="11" xfId="0" applyFont="1" applyFill="1" applyBorder="1" applyAlignment="1">
      <alignment horizontal="left" vertical="top" wrapText="1"/>
    </xf>
    <xf numFmtId="0" fontId="31" fillId="0" borderId="12" xfId="0" applyFont="1" applyFill="1" applyBorder="1" applyAlignment="1">
      <alignment horizontal="lef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7" fillId="27" borderId="2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27" borderId="11" xfId="179" applyFont="1" applyFill="1" applyBorder="1" applyAlignment="1">
      <alignment vertical="top" wrapText="1"/>
    </xf>
    <xf numFmtId="0" fontId="46" fillId="27" borderId="21" xfId="179" applyFont="1" applyFill="1" applyBorder="1" applyAlignment="1">
      <alignment vertical="top" wrapText="1"/>
    </xf>
    <xf numFmtId="0" fontId="45" fillId="26" borderId="25" xfId="178" applyFont="1" applyFill="1" applyBorder="1" applyAlignment="1">
      <alignment horizontal="center" vertical="center" wrapText="1"/>
    </xf>
    <xf numFmtId="0" fontId="37" fillId="27" borderId="11" xfId="0" applyFont="1" applyFill="1" applyBorder="1" applyAlignment="1">
      <alignment horizontal="center" vertical="center" wrapText="1"/>
    </xf>
    <xf numFmtId="0" fontId="46" fillId="27" borderId="11" xfId="179" applyFont="1" applyFill="1" applyBorder="1" applyAlignment="1">
      <alignment horizontal="left" vertical="top" wrapText="1"/>
    </xf>
    <xf numFmtId="0" fontId="37" fillId="27" borderId="12" xfId="178" applyFont="1" applyFill="1" applyBorder="1" applyAlignment="1">
      <alignment horizontal="center" vertical="center" wrapText="1"/>
    </xf>
    <xf numFmtId="0" fontId="37" fillId="27" borderId="13" xfId="178" applyFont="1" applyFill="1" applyBorder="1" applyAlignment="1">
      <alignment horizontal="center" vertical="center" wrapText="1"/>
    </xf>
    <xf numFmtId="0" fontId="37" fillId="27" borderId="12" xfId="178" applyFont="1" applyFill="1" applyBorder="1" applyAlignment="1">
      <alignment horizontal="left" vertical="center" wrapText="1"/>
    </xf>
    <xf numFmtId="0" fontId="37" fillId="27" borderId="23" xfId="178" applyFont="1" applyFill="1" applyBorder="1" applyAlignment="1">
      <alignment horizontal="left" vertical="center" wrapText="1"/>
    </xf>
    <xf numFmtId="0" fontId="37" fillId="27" borderId="26" xfId="0" applyFont="1" applyFill="1" applyBorder="1" applyAlignment="1">
      <alignment horizontal="center" vertical="center" wrapText="1"/>
    </xf>
    <xf numFmtId="0" fontId="37" fillId="27" borderId="10" xfId="0" applyFont="1" applyFill="1" applyBorder="1" applyAlignment="1">
      <alignment horizontal="center" vertical="center" wrapText="1"/>
    </xf>
    <xf numFmtId="0" fontId="45" fillId="26" borderId="35" xfId="0" applyFont="1" applyFill="1" applyBorder="1" applyAlignment="1">
      <alignment horizontal="center" vertical="center" wrapText="1"/>
    </xf>
    <xf numFmtId="0" fontId="45" fillId="26" borderId="25" xfId="0" applyFont="1" applyFill="1" applyBorder="1" applyAlignment="1">
      <alignment horizontal="center" vertical="center" wrapText="1"/>
    </xf>
    <xf numFmtId="0" fontId="37" fillId="27" borderId="11" xfId="178" applyFont="1" applyFill="1" applyBorder="1" applyAlignment="1">
      <alignment horizontal="left" vertical="center" wrapText="1"/>
    </xf>
    <xf numFmtId="0" fontId="26" fillId="0" borderId="25" xfId="0" applyFont="1" applyFill="1" applyBorder="1" applyAlignment="1">
      <alignment horizontal="center" vertical="center" wrapText="1"/>
    </xf>
    <xf numFmtId="0" fontId="2" fillId="0" borderId="19" xfId="0" applyFont="1" applyFill="1" applyBorder="1" applyAlignment="1">
      <alignment horizontal="justify" vertical="center" wrapText="1"/>
    </xf>
    <xf numFmtId="0" fontId="2" fillId="0" borderId="19" xfId="0" applyFont="1" applyFill="1" applyBorder="1" applyAlignment="1">
      <alignment horizontal="center" vertical="center" wrapText="1"/>
    </xf>
    <xf numFmtId="4" fontId="28" fillId="0" borderId="12" xfId="164" applyNumberFormat="1" applyFont="1" applyFill="1" applyBorder="1" applyAlignment="1">
      <alignment horizontal="center" vertical="center" wrapText="1"/>
    </xf>
    <xf numFmtId="0" fontId="26" fillId="24" borderId="0" xfId="0" applyFont="1" applyFill="1" applyBorder="1" applyAlignment="1" applyProtection="1">
      <alignment horizontal="center" vertical="center"/>
    </xf>
    <xf numFmtId="0" fontId="26" fillId="24" borderId="25" xfId="0" applyFont="1" applyFill="1" applyBorder="1" applyAlignment="1" applyProtection="1">
      <alignment horizontal="center" vertical="top"/>
    </xf>
    <xf numFmtId="0" fontId="2" fillId="27" borderId="26" xfId="178" applyFont="1" applyFill="1" applyBorder="1" applyAlignment="1">
      <alignment horizontal="center" vertical="center" wrapText="1"/>
    </xf>
    <xf numFmtId="0" fontId="2" fillId="27" borderId="27" xfId="178" applyFont="1" applyFill="1" applyBorder="1" applyAlignment="1">
      <alignment horizontal="center" vertical="center" wrapText="1"/>
    </xf>
    <xf numFmtId="0" fontId="2" fillId="27" borderId="10" xfId="178" applyFont="1" applyFill="1" applyBorder="1" applyAlignment="1">
      <alignment horizontal="center" vertical="center" wrapText="1"/>
    </xf>
    <xf numFmtId="4" fontId="28" fillId="0" borderId="11" xfId="164" applyNumberFormat="1" applyFont="1" applyFill="1" applyBorder="1" applyAlignment="1">
      <alignment horizontal="center" vertical="center" wrapText="1"/>
    </xf>
    <xf numFmtId="0" fontId="30" fillId="0" borderId="11" xfId="0" applyFont="1" applyFill="1" applyBorder="1" applyAlignment="1">
      <alignment horizontal="center" vertical="top" wrapText="1"/>
    </xf>
    <xf numFmtId="0" fontId="45" fillId="26" borderId="0" xfId="0" applyFont="1" applyFill="1" applyBorder="1" applyAlignment="1">
      <alignment horizontal="center" vertical="center" wrapText="1"/>
    </xf>
  </cellXfs>
  <cellStyles count="199">
    <cellStyle name="_Anexo __  RCSP Condiciones Obligatorias" xfId="1"/>
    <cellStyle name="_Anexo __  RCSP Condiciones Obligatorias 2" xfId="2"/>
    <cellStyle name="_Anexo __ Autos Condiciones Obligatorias" xfId="3"/>
    <cellStyle name="_Anexo __ Autos Condiciones Obligatorias 2" xfId="4"/>
    <cellStyle name="_Anexo __ Manejo Condiciones Obligatorias" xfId="5"/>
    <cellStyle name="_Anexo __ Manejo Condiciones Obligatorias 2" xfId="6"/>
    <cellStyle name="_Anexo 1 Habilitantes" xfId="7"/>
    <cellStyle name="_Anexo 1 Habilitantes 2" xfId="8"/>
    <cellStyle name="_Anexo 2 Condiciones Obligatorias" xfId="9"/>
    <cellStyle name="_Anexo 2 Condiciones Obligatorias 2" xfId="10"/>
    <cellStyle name="_Formato slips estándar" xfId="11"/>
    <cellStyle name="_Formato slips estándar 2" xfId="12"/>
    <cellStyle name="_Formato slips estándar 3" xfId="13"/>
    <cellStyle name="_Formato slips estándar_Adenda Grupo 2 COMP MC" xfId="14"/>
    <cellStyle name="_Formato slips estándar_Adenda Grupo 2 COMP MC 2" xfId="15"/>
    <cellStyle name="_Formato slips estándar_Adenda Grupo 2 COMP MCano" xfId="16"/>
    <cellStyle name="_Formato slips estándar_Adenda Grupo 2 COMP MCano 2" xfId="17"/>
    <cellStyle name="_Formato slips estándar_Condiciones Complementarias TRDM" xfId="18"/>
    <cellStyle name="_Formato slips estándar_Condiciones Complementarias TRDM 2" xfId="19"/>
    <cellStyle name="_Formato slips estándar_Condiciones Complementarias V7-1-10" xfId="20"/>
    <cellStyle name="_Formato slips estándar_Condiciones Complementarias V7-1-10 2" xfId="21"/>
    <cellStyle name="_Formato slips estándar_SlipTecnico Grupo EEB - D&amp;O 6ene10" xfId="22"/>
    <cellStyle name="_Formato slips estándar_SlipTecnico Grupo EEB - D&amp;O 6ene10 2" xfId="23"/>
    <cellStyle name="_Grupo 1 COMPL. V Adenda F" xfId="24"/>
    <cellStyle name="_Grupo 1 COMPL. V Adenda F 2" xfId="25"/>
    <cellStyle name="_Grupo 1 COMPL. V Adenda F 3" xfId="26"/>
    <cellStyle name="_Slip habilitantes DM (Secretaría)" xfId="27"/>
    <cellStyle name="_Slip habilitantes DM (Secretaría) 2" xfId="28"/>
    <cellStyle name="_Slip habilitantes DM (Secretaría) 3" xfId="29"/>
    <cellStyle name="_Slip habilitantes DM (Secretaría)_Adenda Grupo 2 COMP MC" xfId="30"/>
    <cellStyle name="_Slip habilitantes DM (Secretaría)_Adenda Grupo 2 COMP MC 2" xfId="31"/>
    <cellStyle name="_Slip habilitantes DM (Secretaría)_Adenda Grupo 2 COMP MCano" xfId="32"/>
    <cellStyle name="_Slip habilitantes DM (Secretaría)_Adenda Grupo 2 COMP MCano 2" xfId="33"/>
    <cellStyle name="_Slip habilitantes DM (Secretaría)_Condiciones Complementarias TRDM" xfId="34"/>
    <cellStyle name="_Slip habilitantes DM (Secretaría)_Condiciones Complementarias TRDM 2" xfId="35"/>
    <cellStyle name="_Slip habilitantes DM (Secretaría)_Condiciones Complementarias V7-1-10" xfId="36"/>
    <cellStyle name="_Slip habilitantes DM (Secretaría)_Condiciones Complementarias V7-1-10 2" xfId="37"/>
    <cellStyle name="_Slip habilitantes DM (Secretaría)_SlipTecnico Grupo EEB - D&amp;O 6ene10" xfId="38"/>
    <cellStyle name="_Slip habilitantes DM (Secretaría)_SlipTecnico Grupo EEB - D&amp;O 6ene10 2" xfId="39"/>
    <cellStyle name="_SLIP RCSP NUEVAS CONDICIONES" xfId="40"/>
    <cellStyle name="_SLIP RCSP NUEVAS CONDICIONES 2" xfId="41"/>
    <cellStyle name="_SLIP RCSP NUEVAS CONDICIONES 3" xfId="42"/>
    <cellStyle name="_SLIP RCSP NUEVAS CONDICIONES_Adenda Grupo 2 COMP MC" xfId="43"/>
    <cellStyle name="_SLIP RCSP NUEVAS CONDICIONES_Adenda Grupo 2 COMP MC 2" xfId="44"/>
    <cellStyle name="_SLIP RCSP NUEVAS CONDICIONES_Adenda Grupo 2 COMP MCano" xfId="45"/>
    <cellStyle name="_SLIP RCSP NUEVAS CONDICIONES_Adenda Grupo 2 COMP MCano 2" xfId="46"/>
    <cellStyle name="_SLIP RCSP NUEVAS CONDICIONES_Condiciones Complementarias TRDM" xfId="47"/>
    <cellStyle name="_SLIP RCSP NUEVAS CONDICIONES_Condiciones Complementarias TRDM 2" xfId="48"/>
    <cellStyle name="_SLIP RCSP NUEVAS CONDICIONES_Condiciones Complementarias V7-1-10" xfId="49"/>
    <cellStyle name="_SLIP RCSP NUEVAS CONDICIONES_Condiciones Complementarias V7-1-10 2" xfId="50"/>
    <cellStyle name="_SLIP RCSP NUEVAS CONDICIONES_SlipTecnico Grupo EEB - D&amp;O 6ene10" xfId="51"/>
    <cellStyle name="_SLIP RCSP NUEVAS CONDICIONES_SlipTecnico Grupo EEB - D&amp;O 6ene10 2" xfId="52"/>
    <cellStyle name="_Slips RCSP (habilitantes) Secretaría" xfId="53"/>
    <cellStyle name="_Slips RCSP (habilitantes) Secretaría 2" xfId="54"/>
    <cellStyle name="_Slips RCSP (habilitantes) Secretaría 3" xfId="55"/>
    <cellStyle name="_Slips RCSP (habilitantes) Secretaría_Adenda Grupo 2 COMP MC" xfId="56"/>
    <cellStyle name="_Slips RCSP (habilitantes) Secretaría_Adenda Grupo 2 COMP MC 2" xfId="57"/>
    <cellStyle name="_Slips RCSP (habilitantes) Secretaría_Adenda Grupo 2 COMP MCano" xfId="58"/>
    <cellStyle name="_Slips RCSP (habilitantes) Secretaría_Adenda Grupo 2 COMP MCano 2" xfId="59"/>
    <cellStyle name="_Slips RCSP (habilitantes) Secretaría_Condiciones Complementarias TRDM" xfId="60"/>
    <cellStyle name="_Slips RCSP (habilitantes) Secretaría_Condiciones Complementarias TRDM 2" xfId="61"/>
    <cellStyle name="_Slips RCSP (habilitantes) Secretaría_Condiciones Complementarias V7-1-10" xfId="62"/>
    <cellStyle name="_Slips RCSP (habilitantes) Secretaría_Condiciones Complementarias V7-1-10 2" xfId="63"/>
    <cellStyle name="_Slips RCSP (habilitantes) Secretaría_SlipTecnico Grupo EEB - D&amp;O 6ene10" xfId="64"/>
    <cellStyle name="_Slips RCSP (habilitantes) Secretaría_SlipTecnico Grupo EEB - D&amp;O 6ene10 2" xfId="65"/>
    <cellStyle name="_Terminos Solicitados." xfId="66"/>
    <cellStyle name="_Terminos Solicitados. 2" xfId="67"/>
    <cellStyle name="_Terminos Solicitados. 3" xfId="68"/>
    <cellStyle name="20% - Accent1" xfId="69"/>
    <cellStyle name="20% - Accent1 2" xfId="70"/>
    <cellStyle name="20% - Accent2" xfId="71"/>
    <cellStyle name="20% - Accent2 2" xfId="72"/>
    <cellStyle name="20% - Accent3" xfId="73"/>
    <cellStyle name="20% - Accent3 2" xfId="74"/>
    <cellStyle name="20% - Accent4" xfId="75"/>
    <cellStyle name="20% - Accent4 2" xfId="76"/>
    <cellStyle name="20% - Accent5" xfId="77"/>
    <cellStyle name="20% - Accent5 2" xfId="78"/>
    <cellStyle name="20% - Accent6" xfId="79"/>
    <cellStyle name="20% - Accent6 2" xfId="80"/>
    <cellStyle name="20% - Énfasis1" xfId="81" builtinId="30" customBuiltin="1"/>
    <cellStyle name="20% - Énfasis1 2" xfId="82"/>
    <cellStyle name="20% - Énfasis2" xfId="83" builtinId="34" customBuiltin="1"/>
    <cellStyle name="20% - Énfasis2 2" xfId="84"/>
    <cellStyle name="20% - Énfasis3" xfId="85" builtinId="38" customBuiltin="1"/>
    <cellStyle name="20% - Énfasis3 2" xfId="86"/>
    <cellStyle name="20% - Énfasis4" xfId="87" builtinId="42" customBuiltin="1"/>
    <cellStyle name="20% - Énfasis4 2" xfId="88"/>
    <cellStyle name="20% - Énfasis5" xfId="89" builtinId="46" customBuiltin="1"/>
    <cellStyle name="20% - Énfasis5 2" xfId="90"/>
    <cellStyle name="20% - Énfasis6" xfId="91" builtinId="50" customBuiltin="1"/>
    <cellStyle name="20% - Énfasis6 2" xfId="92"/>
    <cellStyle name="40% - Accent1" xfId="93"/>
    <cellStyle name="40% - Accent1 2" xfId="94"/>
    <cellStyle name="40% - Accent2" xfId="95"/>
    <cellStyle name="40% - Accent2 2" xfId="96"/>
    <cellStyle name="40% - Accent3" xfId="97"/>
    <cellStyle name="40% - Accent3 2" xfId="98"/>
    <cellStyle name="40% - Accent4" xfId="99"/>
    <cellStyle name="40% - Accent4 2" xfId="100"/>
    <cellStyle name="40% - Accent5" xfId="101"/>
    <cellStyle name="40% - Accent5 2" xfId="102"/>
    <cellStyle name="40% - Accent6" xfId="103"/>
    <cellStyle name="40% - Accent6 2" xfId="104"/>
    <cellStyle name="40% - Énfasis1" xfId="105" builtinId="31" customBuiltin="1"/>
    <cellStyle name="40% - Énfasis1 2" xfId="106"/>
    <cellStyle name="40% - Énfasis2" xfId="107" builtinId="35" customBuiltin="1"/>
    <cellStyle name="40% - Énfasis2 2" xfId="108"/>
    <cellStyle name="40% - Énfasis3" xfId="109" builtinId="39" customBuiltin="1"/>
    <cellStyle name="40% - Énfasis3 2" xfId="110"/>
    <cellStyle name="40% - Énfasis4" xfId="111" builtinId="43" customBuiltin="1"/>
    <cellStyle name="40% - Énfasis4 2" xfId="112"/>
    <cellStyle name="40% - Énfasis5" xfId="113" builtinId="47" customBuiltin="1"/>
    <cellStyle name="40% - Énfasis5 2" xfId="114"/>
    <cellStyle name="40% - Énfasis6" xfId="115" builtinId="51" customBuiltin="1"/>
    <cellStyle name="40% - Énfasis6 2" xfId="116"/>
    <cellStyle name="60% - Accent1" xfId="117"/>
    <cellStyle name="60% - Accent2" xfId="118"/>
    <cellStyle name="60% - Accent3" xfId="119"/>
    <cellStyle name="60% - Accent4" xfId="120"/>
    <cellStyle name="60% - Accent5" xfId="121"/>
    <cellStyle name="60% - Accent6" xfId="122"/>
    <cellStyle name="60% - Énfasis1" xfId="123" builtinId="32" customBuiltin="1"/>
    <cellStyle name="60% - Énfasis2" xfId="124" builtinId="36" customBuiltin="1"/>
    <cellStyle name="60% - Énfasis3" xfId="125" builtinId="40" customBuiltin="1"/>
    <cellStyle name="60% - Énfasis4" xfId="126" builtinId="44" customBuiltin="1"/>
    <cellStyle name="60% - Énfasis5" xfId="127" builtinId="48" customBuiltin="1"/>
    <cellStyle name="60% - Énfasis6" xfId="128" builtinId="52" customBuiltin="1"/>
    <cellStyle name="Accent1" xfId="129"/>
    <cellStyle name="Accent2" xfId="130"/>
    <cellStyle name="Accent3" xfId="131"/>
    <cellStyle name="Accent4" xfId="132"/>
    <cellStyle name="Accent5" xfId="133"/>
    <cellStyle name="Accent6" xfId="134"/>
    <cellStyle name="Bad" xfId="135"/>
    <cellStyle name="Calculation" xfId="136"/>
    <cellStyle name="Cálculo" xfId="137" builtinId="22" customBuiltin="1"/>
    <cellStyle name="Celda de comprobación" xfId="138" builtinId="23" customBuiltin="1"/>
    <cellStyle name="Celda vinculada" xfId="139" builtinId="24" customBuiltin="1"/>
    <cellStyle name="Check Cell" xfId="140"/>
    <cellStyle name="Encabezado 4" xfId="141" builtinId="19" customBuiltin="1"/>
    <cellStyle name="Énfasis1" xfId="142" builtinId="29" customBuiltin="1"/>
    <cellStyle name="Énfasis2" xfId="143" builtinId="33" customBuiltin="1"/>
    <cellStyle name="Énfasis3" xfId="144" builtinId="37" customBuiltin="1"/>
    <cellStyle name="Énfasis4" xfId="145" builtinId="41" customBuiltin="1"/>
    <cellStyle name="Énfasis5" xfId="146" builtinId="45" customBuiltin="1"/>
    <cellStyle name="Énfasis6" xfId="147" builtinId="49" customBuiltin="1"/>
    <cellStyle name="Entrada" xfId="148" builtinId="20" customBuiltin="1"/>
    <cellStyle name="Estilo 1" xfId="149"/>
    <cellStyle name="Estilo 1 2" xfId="150"/>
    <cellStyle name="Estilo 1 3" xfId="151"/>
    <cellStyle name="Euro" xfId="152"/>
    <cellStyle name="Euro 2" xfId="153"/>
    <cellStyle name="Euro 3" xfId="154"/>
    <cellStyle name="Explanatory Text" xfId="155"/>
    <cellStyle name="Good" xfId="156"/>
    <cellStyle name="Heading 1" xfId="157"/>
    <cellStyle name="Heading 2" xfId="158"/>
    <cellStyle name="Heading 3" xfId="159"/>
    <cellStyle name="Heading 4" xfId="160"/>
    <cellStyle name="Incorrecto" xfId="161" builtinId="27" customBuiltin="1"/>
    <cellStyle name="Input" xfId="162"/>
    <cellStyle name="Linked Cell" xfId="163"/>
    <cellStyle name="Millares" xfId="164" builtinId="3"/>
    <cellStyle name="Millares 2" xfId="165"/>
    <cellStyle name="Moneda 2" xfId="166"/>
    <cellStyle name="Moneda 2 2" xfId="167"/>
    <cellStyle name="Moneda 3" xfId="168"/>
    <cellStyle name="Neutral" xfId="169" builtinId="28" customBuiltin="1"/>
    <cellStyle name="Normal" xfId="0" builtinId="0"/>
    <cellStyle name="Normal 2" xfId="170"/>
    <cellStyle name="Normal 2 2" xfId="171"/>
    <cellStyle name="Normal 2 2 2" xfId="172"/>
    <cellStyle name="Normal 3" xfId="173"/>
    <cellStyle name="Normal 3 2" xfId="174"/>
    <cellStyle name="Normal 4" xfId="175"/>
    <cellStyle name="Normal_Condiciones Obligatorias TRDM" xfId="176"/>
    <cellStyle name="Normal_Matriz de Evaluación 2009" xfId="177"/>
    <cellStyle name="Normal_Slips Publicados_Condiciones Complementarias TRDM" xfId="178"/>
    <cellStyle name="Normal_Slips Publicados_Condiciones Complementarias TRDM 2" xfId="179"/>
    <cellStyle name="Notas" xfId="180" builtinId="10" customBuiltin="1"/>
    <cellStyle name="Notas 2" xfId="181"/>
    <cellStyle name="Notas 3" xfId="182"/>
    <cellStyle name="Note" xfId="183"/>
    <cellStyle name="Note 2" xfId="184"/>
    <cellStyle name="Note 3" xfId="185"/>
    <cellStyle name="Output" xfId="186"/>
    <cellStyle name="Porcentaje 2" xfId="188"/>
    <cellStyle name="Porcentaje 3" xfId="189"/>
    <cellStyle name="Porcentual" xfId="187" builtinId="5"/>
    <cellStyle name="Salida" xfId="190" builtinId="21" customBuiltin="1"/>
    <cellStyle name="Texto de advertencia" xfId="191" builtinId="11" customBuiltin="1"/>
    <cellStyle name="Texto explicativo" xfId="192" builtinId="53" customBuiltin="1"/>
    <cellStyle name="Title" xfId="193"/>
    <cellStyle name="Título" xfId="194" builtinId="15" customBuiltin="1"/>
    <cellStyle name="Título 2" xfId="195" builtinId="17" customBuiltin="1"/>
    <cellStyle name="Título 3" xfId="196" builtinId="18" customBuiltin="1"/>
    <cellStyle name="Total" xfId="197" builtinId="25" customBuiltin="1"/>
    <cellStyle name="Warning Text" xfId="19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3:L25"/>
  <sheetViews>
    <sheetView showGridLines="0" workbookViewId="0">
      <selection activeCell="B11" sqref="B11"/>
    </sheetView>
  </sheetViews>
  <sheetFormatPr baseColWidth="10" defaultRowHeight="12.75"/>
  <cols>
    <col min="1" max="1" width="28.28515625" style="2" customWidth="1"/>
    <col min="2" max="3" width="35.7109375" style="2" customWidth="1"/>
    <col min="4" max="9" width="38.85546875" style="2" customWidth="1"/>
    <col min="10" max="16384" width="11.42578125" style="2"/>
  </cols>
  <sheetData>
    <row r="3" spans="1:12" s="19" customFormat="1" ht="78" customHeight="1">
      <c r="A3" s="387" t="s">
        <v>86</v>
      </c>
      <c r="B3" s="387"/>
      <c r="C3" s="387"/>
      <c r="D3" s="387"/>
      <c r="E3" s="387"/>
      <c r="F3" s="121"/>
      <c r="G3" s="121"/>
      <c r="H3" s="121"/>
      <c r="I3" s="121"/>
      <c r="J3" s="88"/>
      <c r="K3" s="88"/>
      <c r="L3" s="88"/>
    </row>
    <row r="4" spans="1:12" s="19" customFormat="1">
      <c r="A4" s="89"/>
      <c r="B4" s="20"/>
      <c r="C4" s="20"/>
      <c r="D4" s="20"/>
      <c r="E4" s="20"/>
      <c r="F4" s="20"/>
      <c r="G4" s="20"/>
      <c r="H4" s="20"/>
      <c r="I4" s="20"/>
      <c r="J4" s="20"/>
    </row>
    <row r="5" spans="1:12" s="19" customFormat="1" ht="19.5" customHeight="1">
      <c r="A5" s="388" t="s">
        <v>42</v>
      </c>
      <c r="B5" s="388"/>
      <c r="C5" s="388"/>
      <c r="D5" s="388"/>
      <c r="E5" s="388"/>
      <c r="F5" s="121"/>
      <c r="G5" s="121"/>
      <c r="H5" s="121"/>
      <c r="I5" s="121"/>
      <c r="J5" s="20"/>
    </row>
    <row r="6" spans="1:12" s="4" customFormat="1" ht="45" customHeight="1">
      <c r="A6" s="47" t="s">
        <v>20</v>
      </c>
      <c r="B6" s="106" t="s">
        <v>58</v>
      </c>
      <c r="C6" s="106" t="s">
        <v>55</v>
      </c>
      <c r="D6" s="106" t="s">
        <v>294</v>
      </c>
      <c r="E6" s="106" t="s">
        <v>291</v>
      </c>
    </row>
    <row r="7" spans="1:12" s="19" customFormat="1">
      <c r="A7" s="91" t="s">
        <v>43</v>
      </c>
      <c r="B7" s="46" t="s">
        <v>22</v>
      </c>
      <c r="C7" s="46" t="s">
        <v>22</v>
      </c>
      <c r="D7" s="46" t="s">
        <v>22</v>
      </c>
      <c r="E7" s="46" t="s">
        <v>22</v>
      </c>
    </row>
    <row r="8" spans="1:12" s="19" customFormat="1" ht="15">
      <c r="A8" s="122" t="s">
        <v>47</v>
      </c>
      <c r="B8" s="339">
        <f>+Ponderado!C14</f>
        <v>761.5</v>
      </c>
      <c r="C8" s="339" t="s">
        <v>59</v>
      </c>
      <c r="D8" s="339" t="s">
        <v>59</v>
      </c>
      <c r="E8" s="339" t="s">
        <v>59</v>
      </c>
    </row>
    <row r="9" spans="1:12" s="19" customFormat="1" ht="15" customHeight="1">
      <c r="A9" s="122" t="s">
        <v>62</v>
      </c>
      <c r="B9" s="384" t="s">
        <v>57</v>
      </c>
      <c r="C9" s="385"/>
      <c r="D9" s="385"/>
      <c r="E9" s="386"/>
    </row>
    <row r="10" spans="1:12" s="19" customFormat="1" ht="15" customHeight="1">
      <c r="A10" s="122" t="s">
        <v>46</v>
      </c>
      <c r="B10" s="339">
        <f>+Ponderado!C40</f>
        <v>678.50263157894733</v>
      </c>
      <c r="C10" s="339">
        <f>+Ponderado!C32</f>
        <v>947.82151874677595</v>
      </c>
      <c r="D10" s="339" t="s">
        <v>59</v>
      </c>
      <c r="E10" s="339" t="s">
        <v>59</v>
      </c>
    </row>
    <row r="11" spans="1:12" s="19" customFormat="1" ht="15" customHeight="1">
      <c r="A11" s="122" t="s">
        <v>63</v>
      </c>
      <c r="B11" s="339">
        <f>+Ponderado!C50</f>
        <v>746.35499573966399</v>
      </c>
      <c r="C11" s="339" t="s">
        <v>59</v>
      </c>
      <c r="D11" s="339">
        <f>+Ponderado!C64</f>
        <v>748.55807820317159</v>
      </c>
      <c r="E11" s="339">
        <f>+Ponderado!C57</f>
        <v>865.24957230030986</v>
      </c>
    </row>
    <row r="12" spans="1:12" s="19" customFormat="1" ht="15" customHeight="1">
      <c r="A12" s="122" t="s">
        <v>85</v>
      </c>
      <c r="B12" s="339" t="s">
        <v>59</v>
      </c>
      <c r="C12" s="339" t="s">
        <v>59</v>
      </c>
      <c r="D12" s="339">
        <f>+Ponderado!C73</f>
        <v>1000</v>
      </c>
      <c r="E12" s="339" t="s">
        <v>59</v>
      </c>
    </row>
    <row r="13" spans="1:12" s="4" customFormat="1">
      <c r="A13" s="48"/>
      <c r="B13" s="54"/>
      <c r="C13" s="54"/>
      <c r="D13" s="54"/>
      <c r="E13" s="54"/>
    </row>
    <row r="21" spans="1:1">
      <c r="A21" s="2" t="s">
        <v>44</v>
      </c>
    </row>
    <row r="24" spans="1:1">
      <c r="A24" s="90"/>
    </row>
    <row r="25" spans="1:1">
      <c r="A25" s="90" t="s">
        <v>45</v>
      </c>
    </row>
  </sheetData>
  <mergeCells count="3">
    <mergeCell ref="B9:E9"/>
    <mergeCell ref="A3:E3"/>
    <mergeCell ref="A5:E5"/>
  </mergeCells>
  <printOptions horizontalCentered="1" verticalCentered="1"/>
  <pageMargins left="0.70866141732283472" right="0.70866141732283472" top="0.74803149606299213" bottom="0.74803149606299213" header="0.31496062992125984" footer="0.31496062992125984"/>
  <pageSetup scale="3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dimension ref="A1:F22"/>
  <sheetViews>
    <sheetView showGridLines="0" workbookViewId="0">
      <selection activeCell="C10" sqref="C10"/>
    </sheetView>
  </sheetViews>
  <sheetFormatPr baseColWidth="10" defaultRowHeight="12.75"/>
  <cols>
    <col min="1" max="1" width="94.42578125" style="2" customWidth="1"/>
    <col min="2" max="2" width="21" style="2" customWidth="1"/>
    <col min="3" max="3" width="34.7109375" style="1" customWidth="1"/>
    <col min="4" max="4" width="13" style="1" bestFit="1" customWidth="1"/>
    <col min="5" max="5" width="33.5703125" style="2" customWidth="1"/>
    <col min="6" max="6" width="14.140625" style="2" customWidth="1"/>
    <col min="7" max="16384" width="11.42578125" style="2"/>
  </cols>
  <sheetData>
    <row r="1" spans="1:6" ht="55.5" customHeight="1">
      <c r="A1" s="472" t="s">
        <v>227</v>
      </c>
      <c r="B1" s="472"/>
      <c r="C1" s="472"/>
      <c r="D1" s="472"/>
    </row>
    <row r="2" spans="1:6" s="24" customFormat="1" ht="21" customHeight="1">
      <c r="A2" s="445" t="s">
        <v>4</v>
      </c>
      <c r="B2" s="445"/>
      <c r="C2" s="445"/>
      <c r="D2" s="445"/>
      <c r="E2" s="343"/>
      <c r="F2" s="343"/>
    </row>
    <row r="3" spans="1:6" s="24" customFormat="1" ht="36" customHeight="1">
      <c r="A3" s="473" t="s">
        <v>17</v>
      </c>
      <c r="B3" s="473"/>
      <c r="C3" s="463" t="s">
        <v>55</v>
      </c>
      <c r="D3" s="469" t="s">
        <v>14</v>
      </c>
      <c r="E3" s="463" t="s">
        <v>58</v>
      </c>
      <c r="F3" s="469" t="s">
        <v>14</v>
      </c>
    </row>
    <row r="4" spans="1:6" s="23" customFormat="1" ht="19.5" customHeight="1">
      <c r="A4" s="28" t="s">
        <v>48</v>
      </c>
      <c r="B4" s="29" t="s">
        <v>14</v>
      </c>
      <c r="C4" s="463"/>
      <c r="D4" s="470"/>
      <c r="E4" s="463"/>
      <c r="F4" s="470"/>
    </row>
    <row r="5" spans="1:6" ht="61.5">
      <c r="A5" s="254" t="s">
        <v>216</v>
      </c>
      <c r="B5" s="255">
        <v>100</v>
      </c>
      <c r="C5" s="25" t="s">
        <v>236</v>
      </c>
      <c r="D5" s="344">
        <f>+B5</f>
        <v>100</v>
      </c>
      <c r="E5" s="25" t="s">
        <v>61</v>
      </c>
      <c r="F5" s="21">
        <v>0</v>
      </c>
    </row>
    <row r="6" spans="1:6" ht="60.75">
      <c r="A6" s="254" t="s">
        <v>217</v>
      </c>
      <c r="B6" s="255">
        <v>50</v>
      </c>
      <c r="C6" s="25" t="s">
        <v>56</v>
      </c>
      <c r="D6" s="345">
        <f>+B6</f>
        <v>50</v>
      </c>
      <c r="E6" s="25" t="s">
        <v>61</v>
      </c>
      <c r="F6" s="21">
        <v>0</v>
      </c>
    </row>
    <row r="7" spans="1:6" ht="61.5">
      <c r="A7" s="254" t="s">
        <v>218</v>
      </c>
      <c r="B7" s="255">
        <v>50</v>
      </c>
      <c r="C7" s="25" t="s">
        <v>70</v>
      </c>
      <c r="D7" s="345">
        <f>+B7</f>
        <v>50</v>
      </c>
      <c r="E7" s="25" t="s">
        <v>61</v>
      </c>
      <c r="F7" s="21">
        <v>0</v>
      </c>
    </row>
    <row r="8" spans="1:6" ht="61.5">
      <c r="A8" s="254" t="s">
        <v>219</v>
      </c>
      <c r="B8" s="255">
        <v>40</v>
      </c>
      <c r="C8" s="25" t="s">
        <v>237</v>
      </c>
      <c r="D8" s="345">
        <f>+B8</f>
        <v>40</v>
      </c>
      <c r="E8" s="25" t="s">
        <v>61</v>
      </c>
      <c r="F8" s="21">
        <v>0</v>
      </c>
    </row>
    <row r="9" spans="1:6" ht="45.75">
      <c r="A9" s="254" t="s">
        <v>220</v>
      </c>
      <c r="B9" s="255">
        <v>30</v>
      </c>
      <c r="C9" s="25" t="s">
        <v>238</v>
      </c>
      <c r="D9" s="345">
        <f>+B9</f>
        <v>30</v>
      </c>
      <c r="E9" s="25" t="s">
        <v>61</v>
      </c>
      <c r="F9" s="21">
        <v>0</v>
      </c>
    </row>
    <row r="10" spans="1:6" ht="137.25">
      <c r="A10" s="222" t="s">
        <v>221</v>
      </c>
      <c r="B10" s="255">
        <v>30</v>
      </c>
      <c r="C10" s="25" t="s">
        <v>61</v>
      </c>
      <c r="D10" s="345">
        <v>0</v>
      </c>
      <c r="E10" s="25" t="s">
        <v>61</v>
      </c>
      <c r="F10" s="21">
        <v>0</v>
      </c>
    </row>
    <row r="11" spans="1:6">
      <c r="A11" s="22" t="s">
        <v>6</v>
      </c>
      <c r="B11" s="190">
        <f>SUM(B5:B10)</f>
        <v>300</v>
      </c>
      <c r="C11" s="101"/>
      <c r="D11" s="346">
        <f>SUM(D5:D10)</f>
        <v>270</v>
      </c>
      <c r="E11" s="175"/>
      <c r="F11" s="346">
        <f>SUM(F5:F10)</f>
        <v>0</v>
      </c>
    </row>
    <row r="18" spans="1:1">
      <c r="A18" s="35"/>
    </row>
    <row r="19" spans="1:1">
      <c r="A19" s="35"/>
    </row>
    <row r="20" spans="1:1">
      <c r="A20" s="35"/>
    </row>
    <row r="21" spans="1:1">
      <c r="A21" s="35"/>
    </row>
    <row r="22" spans="1:1">
      <c r="A22" s="35"/>
    </row>
  </sheetData>
  <mergeCells count="7">
    <mergeCell ref="F3:F4"/>
    <mergeCell ref="A1:D1"/>
    <mergeCell ref="A2:D2"/>
    <mergeCell ref="C3:C4"/>
    <mergeCell ref="D3:D4"/>
    <mergeCell ref="A3:B3"/>
    <mergeCell ref="E3:E4"/>
  </mergeCells>
  <printOptions horizontalCentered="1" verticalCentered="1"/>
  <pageMargins left="0.70866141732283472" right="0.70866141732283472" top="0.74803149606299213" bottom="0.74803149606299213" header="0.31496062992125984" footer="0.31496062992125984"/>
  <pageSetup scale="50"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dimension ref="A1:I14"/>
  <sheetViews>
    <sheetView showGridLines="0" tabSelected="1" workbookViewId="0">
      <selection activeCell="A11" sqref="A11"/>
    </sheetView>
  </sheetViews>
  <sheetFormatPr baseColWidth="10" defaultRowHeight="12.75"/>
  <cols>
    <col min="1" max="1" width="91" customWidth="1"/>
    <col min="2" max="2" width="16.42578125" customWidth="1"/>
    <col min="3" max="3" width="33.5703125" customWidth="1"/>
    <col min="4" max="4" width="15" customWidth="1"/>
    <col min="5" max="5" width="26.5703125" customWidth="1"/>
    <col min="6" max="6" width="16.140625" customWidth="1"/>
    <col min="7" max="7" width="30.5703125" customWidth="1"/>
    <col min="9" max="9" width="12.7109375" bestFit="1" customWidth="1"/>
  </cols>
  <sheetData>
    <row r="1" spans="1:9" ht="85.9" customHeight="1">
      <c r="A1" s="472" t="s">
        <v>305</v>
      </c>
      <c r="B1" s="472"/>
      <c r="C1" s="472"/>
      <c r="D1" s="472"/>
    </row>
    <row r="2" spans="1:9">
      <c r="A2" s="445" t="s">
        <v>4</v>
      </c>
      <c r="B2" s="445"/>
      <c r="C2" s="445"/>
      <c r="D2" s="445"/>
      <c r="E2" s="322"/>
      <c r="F2" s="322"/>
      <c r="G2" s="322"/>
      <c r="H2" s="322"/>
    </row>
    <row r="3" spans="1:9">
      <c r="A3" s="473" t="s">
        <v>17</v>
      </c>
      <c r="B3" s="473"/>
      <c r="C3" s="463" t="s">
        <v>278</v>
      </c>
      <c r="D3" s="469" t="s">
        <v>14</v>
      </c>
      <c r="E3" s="463" t="s">
        <v>279</v>
      </c>
      <c r="F3" s="469" t="s">
        <v>14</v>
      </c>
      <c r="G3" s="463" t="s">
        <v>273</v>
      </c>
      <c r="H3" s="469" t="s">
        <v>14</v>
      </c>
    </row>
    <row r="4" spans="1:9" ht="13.15" customHeight="1">
      <c r="A4" s="202" t="s">
        <v>93</v>
      </c>
      <c r="B4" s="29" t="s">
        <v>5</v>
      </c>
      <c r="C4" s="463"/>
      <c r="D4" s="470"/>
      <c r="E4" s="463"/>
      <c r="F4" s="470"/>
      <c r="G4" s="463"/>
      <c r="H4" s="470"/>
    </row>
    <row r="5" spans="1:9" ht="33" customHeight="1">
      <c r="A5" s="266" t="s">
        <v>248</v>
      </c>
      <c r="B5" s="269">
        <v>90</v>
      </c>
      <c r="C5" s="271" t="s">
        <v>280</v>
      </c>
      <c r="D5" s="324">
        <v>90</v>
      </c>
      <c r="E5" s="271" t="s">
        <v>306</v>
      </c>
      <c r="F5" s="324">
        <v>90</v>
      </c>
      <c r="G5" s="271" t="s">
        <v>312</v>
      </c>
      <c r="H5" s="324">
        <v>90</v>
      </c>
    </row>
    <row r="6" spans="1:9" ht="57.6" customHeight="1">
      <c r="A6" s="267" t="s">
        <v>249</v>
      </c>
      <c r="B6" s="269">
        <v>10</v>
      </c>
      <c r="C6" s="271" t="s">
        <v>281</v>
      </c>
      <c r="D6" s="324">
        <v>10</v>
      </c>
      <c r="E6" s="271" t="s">
        <v>307</v>
      </c>
      <c r="F6" s="324">
        <v>0</v>
      </c>
      <c r="G6" s="271" t="s">
        <v>307</v>
      </c>
      <c r="H6" s="342">
        <v>0</v>
      </c>
    </row>
    <row r="7" spans="1:9" ht="47.45" customHeight="1">
      <c r="A7" s="266" t="s">
        <v>250</v>
      </c>
      <c r="B7" s="269">
        <v>50</v>
      </c>
      <c r="C7" s="271" t="s">
        <v>280</v>
      </c>
      <c r="D7" s="324">
        <v>50</v>
      </c>
      <c r="E7" s="271" t="s">
        <v>308</v>
      </c>
      <c r="F7" s="324">
        <v>50</v>
      </c>
      <c r="G7" s="271" t="s">
        <v>312</v>
      </c>
      <c r="H7" s="342">
        <v>50</v>
      </c>
    </row>
    <row r="8" spans="1:9" ht="30.6" customHeight="1">
      <c r="A8" s="267" t="s">
        <v>251</v>
      </c>
      <c r="B8" s="270">
        <v>30</v>
      </c>
      <c r="C8" s="271" t="s">
        <v>282</v>
      </c>
      <c r="D8" s="324">
        <v>30</v>
      </c>
      <c r="E8" s="271" t="s">
        <v>286</v>
      </c>
      <c r="F8" s="324">
        <v>0</v>
      </c>
      <c r="G8" s="271" t="s">
        <v>307</v>
      </c>
      <c r="H8" s="342">
        <v>0</v>
      </c>
    </row>
    <row r="9" spans="1:9" ht="53.45" customHeight="1">
      <c r="A9" s="267" t="s">
        <v>252</v>
      </c>
      <c r="B9" s="270">
        <v>30</v>
      </c>
      <c r="C9" s="271" t="s">
        <v>283</v>
      </c>
      <c r="D9" s="324">
        <f>30*1/8.96</f>
        <v>3.3482142857142856</v>
      </c>
      <c r="E9" s="271" t="s">
        <v>309</v>
      </c>
      <c r="F9" s="324">
        <f>30*4/8.96</f>
        <v>13.392857142857142</v>
      </c>
      <c r="G9" s="273">
        <v>7000000</v>
      </c>
      <c r="H9" s="342">
        <v>30</v>
      </c>
    </row>
    <row r="10" spans="1:9" ht="42.75">
      <c r="A10" s="267" t="s">
        <v>253</v>
      </c>
      <c r="B10" s="270">
        <v>20</v>
      </c>
      <c r="C10" s="271" t="s">
        <v>283</v>
      </c>
      <c r="D10" s="324">
        <f>20*1/8.96</f>
        <v>2.2321428571428568</v>
      </c>
      <c r="E10" s="271" t="s">
        <v>309</v>
      </c>
      <c r="F10" s="324">
        <f>20*4/8.96</f>
        <v>8.928571428571427</v>
      </c>
      <c r="G10" s="273">
        <v>7000000</v>
      </c>
      <c r="H10" s="342">
        <v>20</v>
      </c>
      <c r="I10" s="326"/>
    </row>
    <row r="11" spans="1:9" ht="84" customHeight="1">
      <c r="A11" s="260" t="s">
        <v>246</v>
      </c>
      <c r="B11" s="270">
        <v>20</v>
      </c>
      <c r="C11" s="272">
        <v>0.1</v>
      </c>
      <c r="D11" s="383">
        <v>10</v>
      </c>
      <c r="E11" s="327" t="s">
        <v>310</v>
      </c>
      <c r="F11" s="324">
        <v>20</v>
      </c>
      <c r="G11" s="271" t="s">
        <v>313</v>
      </c>
      <c r="H11" s="342">
        <v>0</v>
      </c>
    </row>
    <row r="12" spans="1:9" ht="143.25">
      <c r="A12" s="260" t="s">
        <v>247</v>
      </c>
      <c r="B12" s="270">
        <v>50</v>
      </c>
      <c r="C12" s="271" t="s">
        <v>280</v>
      </c>
      <c r="D12" s="324">
        <v>50</v>
      </c>
      <c r="E12" s="271" t="s">
        <v>311</v>
      </c>
      <c r="F12" s="324">
        <v>50</v>
      </c>
      <c r="G12" s="271" t="s">
        <v>312</v>
      </c>
      <c r="H12" s="342">
        <v>50</v>
      </c>
    </row>
    <row r="13" spans="1:9" ht="15">
      <c r="A13" s="261" t="s">
        <v>6</v>
      </c>
      <c r="B13" s="262">
        <f>SUM(B5:B12)</f>
        <v>300</v>
      </c>
      <c r="C13" s="322"/>
      <c r="D13" s="262">
        <f>SUM(D5:D12)</f>
        <v>245.58035714285714</v>
      </c>
      <c r="E13" s="322"/>
      <c r="F13" s="262">
        <f>SUM(F5:F12)</f>
        <v>232.32142857142856</v>
      </c>
      <c r="G13" s="322"/>
      <c r="H13" s="262">
        <f>SUM(H5:H12)</f>
        <v>240</v>
      </c>
    </row>
    <row r="14" spans="1:9">
      <c r="C14" s="323"/>
    </row>
  </sheetData>
  <mergeCells count="9">
    <mergeCell ref="F3:F4"/>
    <mergeCell ref="G3:G4"/>
    <mergeCell ref="H3:H4"/>
    <mergeCell ref="A1:D1"/>
    <mergeCell ref="A2:D2"/>
    <mergeCell ref="A3:B3"/>
    <mergeCell ref="C3:C4"/>
    <mergeCell ref="D3:D4"/>
    <mergeCell ref="E3: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10"/>
  <sheetViews>
    <sheetView workbookViewId="0">
      <selection activeCell="G14" sqref="G14"/>
    </sheetView>
  </sheetViews>
  <sheetFormatPr baseColWidth="10" defaultRowHeight="12.75"/>
  <cols>
    <col min="1" max="1" width="54.42578125" customWidth="1"/>
    <col min="2" max="2" width="22.5703125" customWidth="1"/>
    <col min="3" max="3" width="33.5703125" style="268" customWidth="1"/>
    <col min="4" max="4" width="17.7109375" style="268" customWidth="1"/>
    <col min="5" max="5" width="26.5703125" style="268" customWidth="1"/>
    <col min="6" max="6" width="15" style="268" customWidth="1"/>
    <col min="7" max="7" width="34.5703125" style="268" customWidth="1"/>
    <col min="8" max="8" width="11.5703125" style="268" customWidth="1"/>
  </cols>
  <sheetData>
    <row r="1" spans="1:8" ht="85.9" customHeight="1">
      <c r="A1" s="472" t="s">
        <v>239</v>
      </c>
      <c r="B1" s="472"/>
      <c r="C1" s="472"/>
      <c r="D1" s="472"/>
    </row>
    <row r="2" spans="1:8">
      <c r="A2" s="445" t="s">
        <v>4</v>
      </c>
      <c r="B2" s="445"/>
      <c r="C2" s="445"/>
      <c r="D2" s="445"/>
      <c r="E2" s="341"/>
      <c r="F2" s="341"/>
      <c r="G2" s="341"/>
      <c r="H2" s="341"/>
    </row>
    <row r="3" spans="1:8" ht="46.9" customHeight="1">
      <c r="A3" s="473" t="s">
        <v>17</v>
      </c>
      <c r="B3" s="473"/>
      <c r="C3" s="463" t="s">
        <v>278</v>
      </c>
      <c r="D3" s="463" t="s">
        <v>14</v>
      </c>
      <c r="E3" s="463" t="s">
        <v>279</v>
      </c>
      <c r="F3" s="463" t="s">
        <v>14</v>
      </c>
      <c r="G3" s="463" t="s">
        <v>273</v>
      </c>
      <c r="H3" s="463" t="s">
        <v>14</v>
      </c>
    </row>
    <row r="4" spans="1:8">
      <c r="A4" s="259" t="s">
        <v>48</v>
      </c>
      <c r="B4" s="29" t="s">
        <v>14</v>
      </c>
      <c r="C4" s="463"/>
      <c r="D4" s="463"/>
      <c r="E4" s="463"/>
      <c r="F4" s="463"/>
      <c r="G4" s="463"/>
      <c r="H4" s="463"/>
    </row>
    <row r="5" spans="1:8" ht="57.75">
      <c r="A5" s="278" t="s">
        <v>241</v>
      </c>
      <c r="B5" s="279">
        <v>70</v>
      </c>
      <c r="C5" s="273">
        <v>1500000</v>
      </c>
      <c r="D5" s="324">
        <f>(1500000*70)/2000000</f>
        <v>52.5</v>
      </c>
      <c r="E5" s="286" t="s">
        <v>314</v>
      </c>
      <c r="F5" s="324">
        <v>70</v>
      </c>
      <c r="G5" s="271" t="s">
        <v>312</v>
      </c>
      <c r="H5" s="324">
        <v>0</v>
      </c>
    </row>
    <row r="6" spans="1:8" ht="72.75">
      <c r="A6" s="280" t="s">
        <v>242</v>
      </c>
      <c r="B6" s="279">
        <v>70</v>
      </c>
      <c r="C6" s="273">
        <v>1500000</v>
      </c>
      <c r="D6" s="324">
        <f>(1500000*70)/2000000</f>
        <v>52.5</v>
      </c>
      <c r="E6" s="286" t="s">
        <v>314</v>
      </c>
      <c r="F6" s="324">
        <v>70</v>
      </c>
      <c r="G6" s="286" t="s">
        <v>316</v>
      </c>
      <c r="H6" s="324">
        <v>0</v>
      </c>
    </row>
    <row r="7" spans="1:8" ht="72.75">
      <c r="A7" s="278" t="s">
        <v>243</v>
      </c>
      <c r="B7" s="279">
        <v>70</v>
      </c>
      <c r="C7" s="271" t="s">
        <v>284</v>
      </c>
      <c r="D7" s="324">
        <v>70</v>
      </c>
      <c r="E7" s="271" t="s">
        <v>315</v>
      </c>
      <c r="F7" s="324">
        <v>70</v>
      </c>
      <c r="G7" s="271" t="s">
        <v>312</v>
      </c>
      <c r="H7" s="324">
        <v>70</v>
      </c>
    </row>
    <row r="8" spans="1:8" ht="86.25">
      <c r="A8" s="280" t="s">
        <v>244</v>
      </c>
      <c r="B8" s="281">
        <v>40</v>
      </c>
      <c r="C8" s="271" t="s">
        <v>284</v>
      </c>
      <c r="D8" s="324">
        <v>40</v>
      </c>
      <c r="E8" s="271" t="s">
        <v>280</v>
      </c>
      <c r="F8" s="324">
        <v>40</v>
      </c>
      <c r="G8" s="271" t="s">
        <v>312</v>
      </c>
      <c r="H8" s="324">
        <v>40</v>
      </c>
    </row>
    <row r="9" spans="1:8" ht="72.75">
      <c r="A9" s="280" t="s">
        <v>245</v>
      </c>
      <c r="B9" s="281">
        <v>50</v>
      </c>
      <c r="C9" s="271" t="s">
        <v>284</v>
      </c>
      <c r="D9" s="324">
        <v>50</v>
      </c>
      <c r="E9" s="271" t="s">
        <v>280</v>
      </c>
      <c r="F9" s="324">
        <v>50</v>
      </c>
      <c r="G9" s="271" t="s">
        <v>312</v>
      </c>
      <c r="H9" s="324">
        <v>50</v>
      </c>
    </row>
    <row r="10" spans="1:8" ht="15">
      <c r="A10" s="282" t="s">
        <v>6</v>
      </c>
      <c r="B10" s="283">
        <f>SUM(B5:B9)</f>
        <v>300</v>
      </c>
      <c r="C10" s="328"/>
      <c r="D10" s="283">
        <f>SUM(D5:D9)</f>
        <v>265</v>
      </c>
      <c r="E10" s="328"/>
      <c r="F10" s="283">
        <f>SUM(F5:F9)</f>
        <v>300</v>
      </c>
      <c r="G10" s="328"/>
      <c r="H10" s="283">
        <f>SUM(H5:H9)</f>
        <v>160</v>
      </c>
    </row>
  </sheetData>
  <mergeCells count="9">
    <mergeCell ref="F3:F4"/>
    <mergeCell ref="G3:G4"/>
    <mergeCell ref="H3:H4"/>
    <mergeCell ref="A1:D1"/>
    <mergeCell ref="A2:D2"/>
    <mergeCell ref="A3:B3"/>
    <mergeCell ref="C3:C4"/>
    <mergeCell ref="D3:D4"/>
    <mergeCell ref="E3:E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13"/>
  <sheetViews>
    <sheetView workbookViewId="0">
      <pane xSplit="2" ySplit="4" topLeftCell="C5" activePane="bottomRight" state="frozen"/>
      <selection pane="topRight" activeCell="C1" sqref="C1"/>
      <selection pane="bottomLeft" activeCell="A5" sqref="A5"/>
      <selection pane="bottomRight" activeCell="G14" sqref="G14"/>
    </sheetView>
  </sheetViews>
  <sheetFormatPr baseColWidth="10" defaultRowHeight="12.75"/>
  <cols>
    <col min="1" max="1" width="54.42578125" customWidth="1"/>
    <col min="2" max="3" width="33.5703125" customWidth="1"/>
    <col min="4" max="4" width="14.28515625" customWidth="1"/>
    <col min="5" max="5" width="26.5703125" customWidth="1"/>
    <col min="6" max="6" width="13.85546875" customWidth="1"/>
    <col min="7" max="7" width="28.140625" customWidth="1"/>
    <col min="8" max="8" width="16.28515625" customWidth="1"/>
    <col min="9" max="9" width="13.7109375" bestFit="1" customWidth="1"/>
  </cols>
  <sheetData>
    <row r="1" spans="1:10" ht="85.9" customHeight="1">
      <c r="A1" s="485" t="s">
        <v>254</v>
      </c>
      <c r="B1" s="485"/>
      <c r="C1" s="485"/>
      <c r="D1" s="485"/>
    </row>
    <row r="2" spans="1:10">
      <c r="A2" s="445" t="s">
        <v>4</v>
      </c>
      <c r="B2" s="445"/>
      <c r="C2" s="445"/>
      <c r="D2" s="445"/>
      <c r="E2" s="331"/>
      <c r="F2" s="331"/>
      <c r="G2" s="331"/>
      <c r="H2" s="331"/>
    </row>
    <row r="3" spans="1:10">
      <c r="A3" s="473" t="s">
        <v>17</v>
      </c>
      <c r="B3" s="473"/>
      <c r="C3" s="463" t="s">
        <v>278</v>
      </c>
      <c r="D3" s="463" t="s">
        <v>14</v>
      </c>
      <c r="E3" s="463" t="s">
        <v>279</v>
      </c>
      <c r="F3" s="463" t="s">
        <v>14</v>
      </c>
      <c r="G3" s="463" t="s">
        <v>273</v>
      </c>
      <c r="H3" s="463" t="s">
        <v>14</v>
      </c>
    </row>
    <row r="4" spans="1:10">
      <c r="A4" s="259" t="s">
        <v>93</v>
      </c>
      <c r="B4" s="29" t="s">
        <v>5</v>
      </c>
      <c r="C4" s="463"/>
      <c r="D4" s="463"/>
      <c r="E4" s="463"/>
      <c r="F4" s="463"/>
      <c r="G4" s="463"/>
      <c r="H4" s="463"/>
    </row>
    <row r="5" spans="1:10" ht="54" customHeight="1">
      <c r="A5" s="484" t="s">
        <v>262</v>
      </c>
      <c r="B5" s="484"/>
      <c r="C5" s="284" t="s">
        <v>240</v>
      </c>
      <c r="D5" s="284" t="s">
        <v>240</v>
      </c>
      <c r="E5" s="284" t="s">
        <v>240</v>
      </c>
      <c r="F5" s="284"/>
      <c r="G5" s="284" t="s">
        <v>240</v>
      </c>
      <c r="H5" s="284" t="s">
        <v>240</v>
      </c>
    </row>
    <row r="6" spans="1:10" ht="30">
      <c r="A6" s="285" t="s">
        <v>255</v>
      </c>
      <c r="B6" s="340">
        <v>70</v>
      </c>
      <c r="C6" s="273" t="s">
        <v>283</v>
      </c>
      <c r="D6" s="333">
        <f>781242*70/22076265</f>
        <v>2.4771826212450341</v>
      </c>
      <c r="E6" s="286" t="s">
        <v>317</v>
      </c>
      <c r="F6" s="333">
        <v>70</v>
      </c>
      <c r="G6" s="332" t="s">
        <v>316</v>
      </c>
      <c r="H6" s="333">
        <v>0</v>
      </c>
      <c r="I6" s="326"/>
    </row>
    <row r="7" spans="1:10" ht="30">
      <c r="A7" s="285" t="s">
        <v>256</v>
      </c>
      <c r="B7" s="340">
        <v>50</v>
      </c>
      <c r="C7" s="273" t="s">
        <v>283</v>
      </c>
      <c r="D7" s="333">
        <f>781242*50/22076265</f>
        <v>1.7694161580321672</v>
      </c>
      <c r="E7" s="286" t="s">
        <v>317</v>
      </c>
      <c r="F7" s="333">
        <v>50</v>
      </c>
      <c r="G7" s="286" t="s">
        <v>316</v>
      </c>
      <c r="H7" s="333">
        <v>0</v>
      </c>
    </row>
    <row r="8" spans="1:10" ht="30">
      <c r="A8" s="285" t="s">
        <v>257</v>
      </c>
      <c r="B8" s="340">
        <v>40</v>
      </c>
      <c r="C8" s="271" t="s">
        <v>285</v>
      </c>
      <c r="D8" s="333">
        <v>0</v>
      </c>
      <c r="E8" s="286" t="s">
        <v>318</v>
      </c>
      <c r="F8" s="333">
        <v>40</v>
      </c>
      <c r="G8" s="286" t="s">
        <v>316</v>
      </c>
      <c r="H8" s="333">
        <v>0</v>
      </c>
    </row>
    <row r="9" spans="1:10" ht="30">
      <c r="A9" s="285" t="s">
        <v>258</v>
      </c>
      <c r="B9" s="340">
        <v>40</v>
      </c>
      <c r="C9" s="273">
        <v>1000000</v>
      </c>
      <c r="D9" s="333">
        <v>40</v>
      </c>
      <c r="E9" s="286" t="s">
        <v>319</v>
      </c>
      <c r="F9" s="333">
        <f>100000*40/1000000</f>
        <v>4</v>
      </c>
      <c r="G9" s="286" t="s">
        <v>287</v>
      </c>
      <c r="H9" s="333">
        <v>0</v>
      </c>
      <c r="J9" s="325"/>
    </row>
    <row r="10" spans="1:10" ht="30">
      <c r="A10" s="285" t="s">
        <v>259</v>
      </c>
      <c r="B10" s="340">
        <v>40</v>
      </c>
      <c r="C10" s="273">
        <v>2000000</v>
      </c>
      <c r="D10" s="333">
        <v>40</v>
      </c>
      <c r="E10" s="286" t="s">
        <v>318</v>
      </c>
      <c r="F10" s="333">
        <f>500000*40/2000000</f>
        <v>10</v>
      </c>
      <c r="G10" s="286" t="s">
        <v>287</v>
      </c>
      <c r="H10" s="333">
        <v>0</v>
      </c>
    </row>
    <row r="11" spans="1:10" ht="30">
      <c r="A11" s="285" t="s">
        <v>260</v>
      </c>
      <c r="B11" s="340">
        <v>30</v>
      </c>
      <c r="C11" s="273">
        <v>2000000</v>
      </c>
      <c r="D11" s="333">
        <f>2000000*30/5000000</f>
        <v>12</v>
      </c>
      <c r="E11" s="286" t="s">
        <v>314</v>
      </c>
      <c r="F11" s="333">
        <f>2000000*30/5000000</f>
        <v>12</v>
      </c>
      <c r="G11" s="286">
        <v>5000000</v>
      </c>
      <c r="H11" s="324">
        <v>30</v>
      </c>
    </row>
    <row r="12" spans="1:10" ht="76.5">
      <c r="A12" s="285" t="s">
        <v>261</v>
      </c>
      <c r="B12" s="340">
        <v>30</v>
      </c>
      <c r="C12" s="286" t="s">
        <v>328</v>
      </c>
      <c r="D12" s="333">
        <v>30</v>
      </c>
      <c r="E12" s="286" t="s">
        <v>329</v>
      </c>
      <c r="F12" s="324">
        <f>300000000*30/2000000000</f>
        <v>4.5</v>
      </c>
      <c r="G12" s="273">
        <v>500000000</v>
      </c>
      <c r="H12" s="324">
        <f>500000000*30/2000000000</f>
        <v>7.5</v>
      </c>
    </row>
    <row r="13" spans="1:10" ht="15">
      <c r="A13" s="329" t="s">
        <v>6</v>
      </c>
      <c r="B13" s="330">
        <f>SUM(B6:B12)</f>
        <v>300</v>
      </c>
      <c r="C13" s="331"/>
      <c r="D13" s="330">
        <f>SUM(D6:D12)</f>
        <v>126.24659877927721</v>
      </c>
      <c r="E13" s="331"/>
      <c r="F13" s="330">
        <f>SUM(F6:F12)</f>
        <v>190.5</v>
      </c>
      <c r="G13" s="331"/>
      <c r="H13" s="330">
        <f>SUM(H6:H12)</f>
        <v>37.5</v>
      </c>
    </row>
  </sheetData>
  <mergeCells count="10">
    <mergeCell ref="F3:F4"/>
    <mergeCell ref="A5:B5"/>
    <mergeCell ref="G3:G4"/>
    <mergeCell ref="H3:H4"/>
    <mergeCell ref="A1:D1"/>
    <mergeCell ref="A2:D2"/>
    <mergeCell ref="A3:B3"/>
    <mergeCell ref="C3:C4"/>
    <mergeCell ref="D3:D4"/>
    <mergeCell ref="E3:E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dimension ref="A1:D11"/>
  <sheetViews>
    <sheetView workbookViewId="0">
      <selection activeCell="C6" sqref="C6"/>
    </sheetView>
  </sheetViews>
  <sheetFormatPr baseColWidth="10" defaultRowHeight="12.75"/>
  <cols>
    <col min="1" max="1" width="54.42578125" customWidth="1"/>
    <col min="2" max="3" width="33.5703125" customWidth="1"/>
    <col min="4" max="4" width="18.7109375" customWidth="1"/>
  </cols>
  <sheetData>
    <row r="1" spans="1:4" ht="85.9" customHeight="1">
      <c r="A1" s="472" t="s">
        <v>263</v>
      </c>
      <c r="B1" s="472"/>
      <c r="C1" s="472"/>
      <c r="D1" s="472"/>
    </row>
    <row r="2" spans="1:4">
      <c r="A2" s="445" t="s">
        <v>4</v>
      </c>
      <c r="B2" s="445"/>
      <c r="C2" s="445"/>
      <c r="D2" s="445"/>
    </row>
    <row r="3" spans="1:4" ht="13.15" customHeight="1">
      <c r="A3" s="287" t="s">
        <v>17</v>
      </c>
      <c r="B3" s="287"/>
      <c r="C3" s="463" t="s">
        <v>273</v>
      </c>
      <c r="D3" s="463" t="s">
        <v>14</v>
      </c>
    </row>
    <row r="4" spans="1:4" ht="15">
      <c r="A4" s="288" t="s">
        <v>264</v>
      </c>
      <c r="B4" s="289" t="s">
        <v>14</v>
      </c>
      <c r="C4" s="463"/>
      <c r="D4" s="463"/>
    </row>
    <row r="5" spans="1:4" ht="87">
      <c r="A5" s="278" t="s">
        <v>265</v>
      </c>
      <c r="B5" s="290">
        <v>80</v>
      </c>
      <c r="C5" s="290" t="s">
        <v>288</v>
      </c>
      <c r="D5" s="290">
        <v>80</v>
      </c>
    </row>
    <row r="6" spans="1:4" ht="57.75">
      <c r="A6" s="278" t="s">
        <v>266</v>
      </c>
      <c r="B6" s="290">
        <v>50</v>
      </c>
      <c r="C6" s="290" t="s">
        <v>321</v>
      </c>
      <c r="D6" s="290">
        <v>50</v>
      </c>
    </row>
    <row r="7" spans="1:4" ht="57">
      <c r="A7" s="278" t="s">
        <v>267</v>
      </c>
      <c r="B7" s="290">
        <v>40</v>
      </c>
      <c r="C7" s="290" t="s">
        <v>320</v>
      </c>
      <c r="D7" s="290">
        <v>40</v>
      </c>
    </row>
    <row r="8" spans="1:4" ht="87">
      <c r="A8" s="278" t="s">
        <v>268</v>
      </c>
      <c r="B8" s="290">
        <v>40</v>
      </c>
      <c r="C8" s="334" t="s">
        <v>322</v>
      </c>
      <c r="D8" s="290">
        <v>40</v>
      </c>
    </row>
    <row r="9" spans="1:4" ht="102">
      <c r="A9" s="278" t="s">
        <v>269</v>
      </c>
      <c r="B9" s="290">
        <v>50</v>
      </c>
      <c r="C9" s="334" t="s">
        <v>323</v>
      </c>
      <c r="D9" s="290">
        <v>50</v>
      </c>
    </row>
    <row r="10" spans="1:4" ht="106.9" customHeight="1">
      <c r="A10" s="278" t="s">
        <v>270</v>
      </c>
      <c r="B10" s="290">
        <v>40</v>
      </c>
      <c r="C10" s="290" t="s">
        <v>324</v>
      </c>
      <c r="D10" s="290">
        <v>40</v>
      </c>
    </row>
    <row r="11" spans="1:4" ht="15">
      <c r="A11" s="291" t="s">
        <v>6</v>
      </c>
      <c r="B11" s="335">
        <f>SUM(B5:B10)</f>
        <v>300</v>
      </c>
      <c r="C11" s="335"/>
      <c r="D11" s="335">
        <f>SUM(D5:D10)</f>
        <v>300</v>
      </c>
    </row>
  </sheetData>
  <mergeCells count="4">
    <mergeCell ref="A1:D1"/>
    <mergeCell ref="A2:D2"/>
    <mergeCell ref="C3:C4"/>
    <mergeCell ref="D3:D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I73"/>
  <sheetViews>
    <sheetView showGridLines="0" workbookViewId="0">
      <selection activeCell="I11" sqref="I11"/>
    </sheetView>
  </sheetViews>
  <sheetFormatPr baseColWidth="10" defaultRowHeight="12.75"/>
  <cols>
    <col min="1" max="1" width="29.140625" style="2" bestFit="1" customWidth="1"/>
    <col min="2" max="3" width="14.140625" style="2" bestFit="1" customWidth="1"/>
    <col min="4" max="4" width="3.5703125" style="2" customWidth="1"/>
    <col min="5" max="5" width="31.140625" style="2" customWidth="1"/>
    <col min="6" max="6" width="24.5703125" style="2" customWidth="1"/>
    <col min="7" max="7" width="23.28515625" style="2" customWidth="1"/>
    <col min="8" max="8" width="18.5703125" style="2" customWidth="1"/>
    <col min="9" max="9" width="18.28515625" style="2" customWidth="1"/>
    <col min="10" max="16384" width="11.42578125" style="2"/>
  </cols>
  <sheetData>
    <row r="2" spans="1:9">
      <c r="A2" s="32"/>
      <c r="B2" s="32"/>
      <c r="C2" s="32"/>
      <c r="D2" s="32"/>
      <c r="E2" s="32"/>
      <c r="F2" s="32"/>
      <c r="G2" s="32"/>
      <c r="H2" s="32"/>
    </row>
    <row r="3" spans="1:9" ht="18">
      <c r="A3" s="389" t="s">
        <v>81</v>
      </c>
      <c r="B3" s="389"/>
      <c r="C3" s="389"/>
      <c r="D3" s="389"/>
      <c r="E3" s="389"/>
      <c r="F3" s="389"/>
      <c r="G3" s="389"/>
      <c r="H3" s="389"/>
    </row>
    <row r="4" spans="1:9" ht="18">
      <c r="A4" s="389" t="s">
        <v>32</v>
      </c>
      <c r="B4" s="389"/>
      <c r="C4" s="389"/>
      <c r="D4" s="389"/>
      <c r="E4" s="389"/>
      <c r="F4" s="389"/>
      <c r="G4" s="389"/>
      <c r="H4" s="389"/>
    </row>
    <row r="5" spans="1:9">
      <c r="A5" s="64"/>
      <c r="B5" s="64"/>
      <c r="C5" s="64"/>
      <c r="D5" s="64"/>
      <c r="E5" s="64"/>
      <c r="F5" s="64"/>
      <c r="G5" s="64"/>
      <c r="H5" s="64"/>
    </row>
    <row r="6" spans="1:9">
      <c r="A6" s="65" t="s">
        <v>21</v>
      </c>
      <c r="B6" s="5"/>
      <c r="C6" s="5"/>
      <c r="D6" s="5"/>
      <c r="E6" s="5"/>
      <c r="F6" s="5"/>
      <c r="G6" s="5"/>
      <c r="H6" s="5"/>
    </row>
    <row r="7" spans="1:9">
      <c r="A7" s="32"/>
      <c r="B7" s="32"/>
      <c r="C7" s="32"/>
      <c r="D7" s="17"/>
      <c r="E7" s="32"/>
      <c r="F7" s="32"/>
      <c r="G7" s="32"/>
      <c r="H7" s="32"/>
    </row>
    <row r="8" spans="1:9" ht="25.5" customHeight="1">
      <c r="A8" s="6" t="s">
        <v>33</v>
      </c>
      <c r="B8" s="7" t="s">
        <v>34</v>
      </c>
      <c r="C8" s="8" t="s">
        <v>35</v>
      </c>
      <c r="D8" s="9"/>
      <c r="E8" s="393" t="s">
        <v>58</v>
      </c>
      <c r="F8" s="394"/>
      <c r="G8" s="394"/>
      <c r="H8" s="394"/>
      <c r="I8" s="394"/>
    </row>
    <row r="9" spans="1:9" ht="51">
      <c r="A9" s="10" t="s">
        <v>36</v>
      </c>
      <c r="B9" s="315"/>
      <c r="C9" s="319">
        <f>+B10+B11</f>
        <v>644.5</v>
      </c>
      <c r="D9" s="11"/>
      <c r="E9" s="12" t="s">
        <v>292</v>
      </c>
      <c r="F9" s="13" t="s">
        <v>293</v>
      </c>
      <c r="G9" s="13" t="s">
        <v>37</v>
      </c>
      <c r="H9" s="13" t="s">
        <v>68</v>
      </c>
      <c r="I9" s="13" t="s">
        <v>295</v>
      </c>
    </row>
    <row r="10" spans="1:9">
      <c r="A10" s="14" t="s">
        <v>296</v>
      </c>
      <c r="B10" s="314">
        <f>E10+F10+G10+H10+I10</f>
        <v>400</v>
      </c>
      <c r="C10" s="316"/>
      <c r="D10" s="15"/>
      <c r="E10" s="313">
        <f>Económico!G8*30%</f>
        <v>120</v>
      </c>
      <c r="F10" s="314">
        <f>Económico!G9*20%</f>
        <v>80</v>
      </c>
      <c r="G10" s="314">
        <f>Económico!G10*20%</f>
        <v>80</v>
      </c>
      <c r="H10" s="314">
        <f>Económico!G11*20%</f>
        <v>80</v>
      </c>
      <c r="I10" s="314">
        <f>Económico!G12*10%</f>
        <v>40</v>
      </c>
    </row>
    <row r="11" spans="1:9">
      <c r="A11" s="14" t="s">
        <v>38</v>
      </c>
      <c r="B11" s="314">
        <f>E11+F11+G11+H11+I11</f>
        <v>244.5</v>
      </c>
      <c r="C11" s="316"/>
      <c r="D11" s="15"/>
      <c r="E11" s="313">
        <f>+Deducibles!D114*30%</f>
        <v>64.5</v>
      </c>
      <c r="F11" s="314">
        <f>+Deducibles!D157*20%</f>
        <v>60</v>
      </c>
      <c r="G11" s="314">
        <f>+Deducibles!D198*20%</f>
        <v>60</v>
      </c>
      <c r="H11" s="314">
        <f>+Deducibles!D237*20%</f>
        <v>60</v>
      </c>
      <c r="I11" s="314">
        <v>0</v>
      </c>
    </row>
    <row r="12" spans="1:9">
      <c r="A12" s="16" t="s">
        <v>39</v>
      </c>
      <c r="B12" s="315"/>
      <c r="C12" s="319">
        <f>B13</f>
        <v>117</v>
      </c>
      <c r="D12" s="11"/>
      <c r="E12" s="313"/>
      <c r="F12" s="314"/>
      <c r="G12" s="314"/>
      <c r="H12" s="314"/>
      <c r="I12" s="314"/>
    </row>
    <row r="13" spans="1:9">
      <c r="A13" s="14" t="s">
        <v>40</v>
      </c>
      <c r="B13" s="314">
        <f>+E13+F13+G13+H13+I13</f>
        <v>117</v>
      </c>
      <c r="C13" s="316"/>
      <c r="D13" s="15"/>
      <c r="E13" s="313">
        <f>+'Comp TRDM'!D14*30%</f>
        <v>39</v>
      </c>
      <c r="F13" s="314">
        <f>+'Comp MANEJO'!D12*20%</f>
        <v>30</v>
      </c>
      <c r="G13" s="314">
        <f>+'Comp RCE'!D13*20%</f>
        <v>38</v>
      </c>
      <c r="H13" s="314">
        <f>+'Comp ID'!D9*20%</f>
        <v>10</v>
      </c>
      <c r="I13" s="314">
        <f>'Comp ID'!E9*20%</f>
        <v>0</v>
      </c>
    </row>
    <row r="14" spans="1:9">
      <c r="A14" s="390" t="s">
        <v>24</v>
      </c>
      <c r="B14" s="391"/>
      <c r="C14" s="66">
        <f>SUM(C9:C13)</f>
        <v>761.5</v>
      </c>
      <c r="D14" s="11"/>
      <c r="E14" s="67">
        <f>SUM(E10:E13)</f>
        <v>223.5</v>
      </c>
      <c r="F14" s="67">
        <f>SUM(F10:F13)</f>
        <v>170</v>
      </c>
      <c r="G14" s="67">
        <f>SUM(G10:G13)</f>
        <v>178</v>
      </c>
      <c r="H14" s="66">
        <f>SUM(H10:H13)</f>
        <v>150</v>
      </c>
      <c r="I14" s="257">
        <f>SUM(I10:I13)</f>
        <v>40</v>
      </c>
    </row>
    <row r="15" spans="1:9">
      <c r="A15" s="68"/>
      <c r="B15" s="68"/>
      <c r="C15" s="69"/>
      <c r="D15" s="70"/>
      <c r="E15" s="69"/>
      <c r="F15" s="69"/>
      <c r="G15" s="69"/>
      <c r="H15" s="69"/>
    </row>
    <row r="16" spans="1:9" s="119" customFormat="1">
      <c r="A16" s="116"/>
      <c r="B16" s="116"/>
      <c r="C16" s="117"/>
      <c r="D16" s="118"/>
      <c r="E16" s="117"/>
      <c r="F16" s="117"/>
      <c r="G16" s="117"/>
      <c r="H16" s="117"/>
    </row>
    <row r="17" spans="1:6">
      <c r="A17" s="65" t="s">
        <v>25</v>
      </c>
      <c r="D17" s="18"/>
    </row>
    <row r="18" spans="1:6">
      <c r="A18" s="65"/>
      <c r="D18" s="18"/>
    </row>
    <row r="19" spans="1:6" ht="45" customHeight="1">
      <c r="A19" s="6" t="s">
        <v>33</v>
      </c>
      <c r="B19" s="7" t="s">
        <v>34</v>
      </c>
      <c r="C19" s="8" t="s">
        <v>35</v>
      </c>
      <c r="D19" s="9"/>
      <c r="E19" s="13" t="s">
        <v>298</v>
      </c>
      <c r="F19" s="177"/>
    </row>
    <row r="20" spans="1:6">
      <c r="A20" s="10" t="s">
        <v>36</v>
      </c>
      <c r="B20" s="399" t="s">
        <v>297</v>
      </c>
      <c r="C20" s="400"/>
      <c r="D20" s="11"/>
      <c r="E20" s="396" t="s">
        <v>297</v>
      </c>
      <c r="F20" s="178"/>
    </row>
    <row r="21" spans="1:6">
      <c r="A21" s="14" t="s">
        <v>296</v>
      </c>
      <c r="B21" s="401"/>
      <c r="C21" s="402"/>
      <c r="D21" s="15"/>
      <c r="E21" s="397"/>
      <c r="F21" s="176"/>
    </row>
    <row r="22" spans="1:6">
      <c r="A22" s="16" t="s">
        <v>39</v>
      </c>
      <c r="B22" s="401"/>
      <c r="C22" s="402"/>
      <c r="D22" s="15"/>
      <c r="E22" s="397"/>
      <c r="F22" s="176"/>
    </row>
    <row r="23" spans="1:6">
      <c r="A23" s="14" t="s">
        <v>40</v>
      </c>
      <c r="B23" s="403"/>
      <c r="C23" s="404"/>
      <c r="D23" s="15"/>
      <c r="E23" s="398"/>
      <c r="F23" s="176"/>
    </row>
    <row r="24" spans="1:6" s="119" customFormat="1">
      <c r="A24" s="390" t="s">
        <v>24</v>
      </c>
      <c r="B24" s="391"/>
      <c r="C24" s="66">
        <f>SUM(C20:C23)</f>
        <v>0</v>
      </c>
      <c r="D24" s="118"/>
      <c r="E24" s="66">
        <f>SUM(E20:E23)</f>
        <v>0</v>
      </c>
      <c r="F24" s="179"/>
    </row>
    <row r="25" spans="1:6" s="119" customFormat="1">
      <c r="A25" s="116"/>
      <c r="B25" s="116"/>
      <c r="C25" s="117"/>
      <c r="D25" s="118"/>
      <c r="E25" s="117"/>
      <c r="F25" s="117"/>
    </row>
    <row r="26" spans="1:6">
      <c r="A26" s="65" t="s">
        <v>26</v>
      </c>
      <c r="D26" s="18"/>
    </row>
    <row r="27" spans="1:6" ht="25.5">
      <c r="A27" s="87" t="s">
        <v>33</v>
      </c>
      <c r="B27" s="8" t="s">
        <v>34</v>
      </c>
      <c r="C27" s="8" t="s">
        <v>35</v>
      </c>
      <c r="D27" s="9"/>
      <c r="E27" s="105" t="s">
        <v>55</v>
      </c>
    </row>
    <row r="28" spans="1:6" ht="38.25">
      <c r="A28" s="192" t="s">
        <v>36</v>
      </c>
      <c r="B28" s="315"/>
      <c r="C28" s="319">
        <f>B29</f>
        <v>677.82151874677595</v>
      </c>
      <c r="D28" s="193"/>
      <c r="E28" s="194" t="s">
        <v>299</v>
      </c>
    </row>
    <row r="29" spans="1:6">
      <c r="A29" s="14" t="s">
        <v>296</v>
      </c>
      <c r="B29" s="314">
        <f>E29</f>
        <v>677.82151874677595</v>
      </c>
      <c r="C29" s="316"/>
      <c r="D29" s="176"/>
      <c r="E29" s="314">
        <f>+Económico!F22</f>
        <v>677.82151874677595</v>
      </c>
      <c r="F29" s="18"/>
    </row>
    <row r="30" spans="1:6">
      <c r="A30" s="196" t="s">
        <v>39</v>
      </c>
      <c r="B30" s="315"/>
      <c r="C30" s="319">
        <f>+B31</f>
        <v>270</v>
      </c>
      <c r="D30" s="193"/>
      <c r="E30" s="314"/>
    </row>
    <row r="31" spans="1:6">
      <c r="A31" s="195" t="s">
        <v>40</v>
      </c>
      <c r="B31" s="314">
        <f>+E31</f>
        <v>270</v>
      </c>
      <c r="C31" s="316"/>
      <c r="D31" s="176"/>
      <c r="E31" s="314">
        <f>+'Comp RCSP'!D11</f>
        <v>270</v>
      </c>
    </row>
    <row r="32" spans="1:6">
      <c r="A32" s="392" t="s">
        <v>24</v>
      </c>
      <c r="B32" s="392"/>
      <c r="C32" s="66">
        <f>SUM(C28:C31)</f>
        <v>947.82151874677595</v>
      </c>
      <c r="D32" s="193"/>
      <c r="E32" s="66">
        <f>SUM(E29:E31)</f>
        <v>947.82151874677595</v>
      </c>
    </row>
    <row r="35" spans="1:9" ht="31.5">
      <c r="A35" s="87" t="s">
        <v>33</v>
      </c>
      <c r="B35" s="8" t="s">
        <v>34</v>
      </c>
      <c r="C35" s="8" t="s">
        <v>35</v>
      </c>
      <c r="D35" s="9"/>
      <c r="E35" s="105" t="s">
        <v>58</v>
      </c>
    </row>
    <row r="36" spans="1:9" ht="38.25">
      <c r="A36" s="10" t="s">
        <v>36</v>
      </c>
      <c r="B36" s="315"/>
      <c r="C36" s="319">
        <f>B37</f>
        <v>678.50263157894733</v>
      </c>
      <c r="D36" s="11"/>
      <c r="E36" s="194" t="s">
        <v>299</v>
      </c>
    </row>
    <row r="37" spans="1:9">
      <c r="A37" s="14" t="s">
        <v>296</v>
      </c>
      <c r="B37" s="314">
        <f>E37</f>
        <v>678.50263157894733</v>
      </c>
      <c r="C37" s="316"/>
      <c r="D37" s="15"/>
      <c r="E37" s="314">
        <f>+Económico!K22</f>
        <v>678.50263157894733</v>
      </c>
    </row>
    <row r="38" spans="1:9">
      <c r="A38" s="16" t="s">
        <v>39</v>
      </c>
      <c r="B38" s="315"/>
      <c r="C38" s="319">
        <f>B39</f>
        <v>0</v>
      </c>
      <c r="D38" s="11"/>
      <c r="E38" s="314"/>
    </row>
    <row r="39" spans="1:9">
      <c r="A39" s="14" t="s">
        <v>40</v>
      </c>
      <c r="B39" s="314">
        <f>E39</f>
        <v>0</v>
      </c>
      <c r="C39" s="316"/>
      <c r="D39" s="15"/>
      <c r="E39" s="314">
        <f>+'Comp RCSP'!F11</f>
        <v>0</v>
      </c>
    </row>
    <row r="40" spans="1:9">
      <c r="A40" s="395" t="s">
        <v>24</v>
      </c>
      <c r="B40" s="395"/>
      <c r="C40" s="66">
        <f>SUM(C36:C39)</f>
        <v>678.50263157894733</v>
      </c>
      <c r="D40" s="11"/>
      <c r="E40" s="66">
        <f>SUM(E37:E39)</f>
        <v>678.50263157894733</v>
      </c>
    </row>
    <row r="44" spans="1:9">
      <c r="A44" s="65" t="s">
        <v>28</v>
      </c>
    </row>
    <row r="45" spans="1:9" ht="26.45" customHeight="1">
      <c r="A45" s="6" t="s">
        <v>33</v>
      </c>
      <c r="B45" s="7" t="s">
        <v>34</v>
      </c>
      <c r="C45" s="8" t="s">
        <v>35</v>
      </c>
      <c r="D45" s="9"/>
      <c r="E45" s="393" t="s">
        <v>58</v>
      </c>
      <c r="F45" s="394"/>
      <c r="G45" s="394"/>
      <c r="H45" s="317"/>
      <c r="I45" s="317"/>
    </row>
    <row r="46" spans="1:9" ht="25.5">
      <c r="A46" s="125" t="s">
        <v>36</v>
      </c>
      <c r="B46" s="318"/>
      <c r="C46" s="318">
        <f>+B47</f>
        <v>528.80690896302372</v>
      </c>
      <c r="D46" s="11"/>
      <c r="E46" s="12" t="s">
        <v>300</v>
      </c>
      <c r="F46" s="12" t="s">
        <v>301</v>
      </c>
      <c r="G46" s="12" t="s">
        <v>302</v>
      </c>
      <c r="H46" s="178"/>
      <c r="I46" s="178"/>
    </row>
    <row r="47" spans="1:9">
      <c r="A47" s="14" t="s">
        <v>296</v>
      </c>
      <c r="B47" s="314">
        <f>+E47+F47+G47</f>
        <v>528.80690896302372</v>
      </c>
      <c r="C47" s="318"/>
      <c r="D47" s="15"/>
      <c r="E47" s="316">
        <f>+Económico!E27*30%</f>
        <v>144.88289931233643</v>
      </c>
      <c r="F47" s="320">
        <f>+Económico!E28*40%</f>
        <v>207.80224326676523</v>
      </c>
      <c r="G47" s="320">
        <f>+Económico!E29*30%</f>
        <v>176.12176638392202</v>
      </c>
    </row>
    <row r="48" spans="1:9">
      <c r="A48" s="16" t="s">
        <v>39</v>
      </c>
      <c r="B48" s="321"/>
      <c r="C48" s="318">
        <f>+B49</f>
        <v>217.5480867766403</v>
      </c>
      <c r="D48" s="15"/>
      <c r="E48" s="316"/>
      <c r="F48" s="320"/>
      <c r="G48" s="320"/>
    </row>
    <row r="49" spans="1:7">
      <c r="A49" s="14" t="s">
        <v>40</v>
      </c>
      <c r="B49" s="321">
        <f>+E49+F49+G49</f>
        <v>217.5480867766403</v>
      </c>
      <c r="C49" s="318"/>
      <c r="D49" s="15"/>
      <c r="E49" s="316">
        <f>+'Comp VGF'!D13*30%</f>
        <v>73.674107142857139</v>
      </c>
      <c r="F49" s="320">
        <f>+'Comp VGD'!D10*40%</f>
        <v>106</v>
      </c>
      <c r="G49" s="320">
        <f>+'Comp AP'!D13*30%</f>
        <v>37.873979633783158</v>
      </c>
    </row>
    <row r="50" spans="1:7">
      <c r="A50" s="390" t="s">
        <v>24</v>
      </c>
      <c r="B50" s="391"/>
      <c r="C50" s="66">
        <f>SUM(C46:C49)</f>
        <v>746.35499573966399</v>
      </c>
      <c r="D50" s="11"/>
      <c r="E50" s="257">
        <f>SUM(E47:E47)</f>
        <v>144.88289931233643</v>
      </c>
      <c r="F50" s="257">
        <f>SUM(F47:F47)</f>
        <v>207.80224326676523</v>
      </c>
      <c r="G50" s="257">
        <f>SUM(G47:G47)</f>
        <v>176.12176638392202</v>
      </c>
    </row>
    <row r="52" spans="1:7" ht="25.5">
      <c r="A52" s="6" t="s">
        <v>33</v>
      </c>
      <c r="B52" s="7" t="s">
        <v>34</v>
      </c>
      <c r="C52" s="8" t="s">
        <v>35</v>
      </c>
      <c r="D52" s="9"/>
      <c r="E52" s="393" t="s">
        <v>303</v>
      </c>
      <c r="F52" s="394"/>
      <c r="G52" s="394"/>
    </row>
    <row r="53" spans="1:7" ht="25.5">
      <c r="A53" s="125" t="s">
        <v>36</v>
      </c>
      <c r="B53" s="318"/>
      <c r="C53" s="318">
        <f>+B54</f>
        <v>618.40314372888133</v>
      </c>
      <c r="D53" s="11"/>
      <c r="E53" s="12" t="s">
        <v>300</v>
      </c>
      <c r="F53" s="12" t="s">
        <v>301</v>
      </c>
      <c r="G53" s="12" t="s">
        <v>302</v>
      </c>
    </row>
    <row r="54" spans="1:7">
      <c r="A54" s="14" t="s">
        <v>296</v>
      </c>
      <c r="B54" s="314">
        <f>+E54+F54+G54</f>
        <v>618.40314372888133</v>
      </c>
      <c r="C54" s="318"/>
      <c r="D54" s="15"/>
      <c r="E54" s="316">
        <f>+Económico!I27*30%</f>
        <v>204.34464957769464</v>
      </c>
      <c r="F54" s="320">
        <f>+Económico!I28*40%</f>
        <v>214.74959428280701</v>
      </c>
      <c r="G54" s="320">
        <f>+Económico!I29*30%</f>
        <v>199.30889986837971</v>
      </c>
    </row>
    <row r="55" spans="1:7">
      <c r="A55" s="16" t="s">
        <v>39</v>
      </c>
      <c r="B55" s="321"/>
      <c r="C55" s="318">
        <f>+B56</f>
        <v>246.84642857142856</v>
      </c>
      <c r="D55" s="15"/>
      <c r="E55" s="316"/>
      <c r="F55" s="320"/>
      <c r="G55" s="320"/>
    </row>
    <row r="56" spans="1:7">
      <c r="A56" s="14" t="s">
        <v>40</v>
      </c>
      <c r="B56" s="321">
        <f>+E56+F56+G56</f>
        <v>246.84642857142856</v>
      </c>
      <c r="C56" s="318"/>
      <c r="D56" s="15"/>
      <c r="E56" s="316">
        <f>+'Comp VGF'!F13*30%</f>
        <v>69.696428571428569</v>
      </c>
      <c r="F56" s="320">
        <f>+'Comp VGD'!F10*40%</f>
        <v>120</v>
      </c>
      <c r="G56" s="320">
        <f>+'Comp AP'!F13*30%</f>
        <v>57.15</v>
      </c>
    </row>
    <row r="57" spans="1:7">
      <c r="A57" s="390" t="s">
        <v>24</v>
      </c>
      <c r="B57" s="391"/>
      <c r="C57" s="257">
        <f>SUM(C53:C56)</f>
        <v>865.24957230030986</v>
      </c>
      <c r="D57" s="11"/>
      <c r="E57" s="257">
        <f>SUM(E54:E54)</f>
        <v>204.34464957769464</v>
      </c>
      <c r="F57" s="257">
        <f>SUM(F54:F54)</f>
        <v>214.74959428280701</v>
      </c>
      <c r="G57" s="257">
        <f>SUM(G54:G54)</f>
        <v>199.30889986837971</v>
      </c>
    </row>
    <row r="59" spans="1:7" ht="25.5">
      <c r="A59" s="6" t="s">
        <v>33</v>
      </c>
      <c r="B59" s="7" t="s">
        <v>34</v>
      </c>
      <c r="C59" s="8" t="s">
        <v>35</v>
      </c>
      <c r="D59" s="9"/>
      <c r="E59" s="393" t="s">
        <v>294</v>
      </c>
      <c r="F59" s="394"/>
      <c r="G59" s="394"/>
    </row>
    <row r="60" spans="1:7" ht="25.5">
      <c r="A60" s="125" t="s">
        <v>36</v>
      </c>
      <c r="B60" s="318"/>
      <c r="C60" s="318">
        <f>+B61</f>
        <v>601.30807820317159</v>
      </c>
      <c r="D60" s="11"/>
      <c r="E60" s="12" t="s">
        <v>300</v>
      </c>
      <c r="F60" s="12" t="s">
        <v>301</v>
      </c>
      <c r="G60" s="12" t="s">
        <v>302</v>
      </c>
    </row>
    <row r="61" spans="1:7">
      <c r="A61" s="14" t="s">
        <v>296</v>
      </c>
      <c r="B61" s="314">
        <f>+E61+F61+G61</f>
        <v>601.30807820317159</v>
      </c>
      <c r="C61" s="318"/>
      <c r="D61" s="15"/>
      <c r="E61" s="316">
        <f>+Económico!M27*30%</f>
        <v>163.754707349016</v>
      </c>
      <c r="F61" s="316">
        <f>+Económico!M28*40%</f>
        <v>247.96862681284134</v>
      </c>
      <c r="G61" s="316">
        <f>+Económico!M29*30%</f>
        <v>189.58474404131422</v>
      </c>
    </row>
    <row r="62" spans="1:7">
      <c r="A62" s="16" t="s">
        <v>39</v>
      </c>
      <c r="B62" s="321"/>
      <c r="C62" s="318">
        <f>+B63</f>
        <v>147.25</v>
      </c>
      <c r="D62" s="15"/>
      <c r="E62" s="316"/>
      <c r="F62" s="316"/>
      <c r="G62" s="316"/>
    </row>
    <row r="63" spans="1:7">
      <c r="A63" s="14" t="s">
        <v>40</v>
      </c>
      <c r="B63" s="321">
        <f>+E63+F63+G63</f>
        <v>147.25</v>
      </c>
      <c r="C63" s="318"/>
      <c r="D63" s="15"/>
      <c r="E63" s="316">
        <f>+'Comp VGF'!H13*30%</f>
        <v>72</v>
      </c>
      <c r="F63" s="316">
        <f>+'Comp VGD'!H10*40%</f>
        <v>64</v>
      </c>
      <c r="G63" s="316">
        <f>+'Comp AP'!H13*30%</f>
        <v>11.25</v>
      </c>
    </row>
    <row r="64" spans="1:7">
      <c r="A64" s="390" t="s">
        <v>24</v>
      </c>
      <c r="B64" s="391"/>
      <c r="C64" s="257">
        <f>SUM(C60:C62)</f>
        <v>748.55807820317159</v>
      </c>
      <c r="D64" s="11"/>
      <c r="E64" s="257">
        <f>SUM(E61:E61)</f>
        <v>163.754707349016</v>
      </c>
      <c r="F64" s="257">
        <f>SUM(F61:F61)</f>
        <v>247.96862681284134</v>
      </c>
      <c r="G64" s="257">
        <f>SUM(G61:G61)</f>
        <v>189.58474404131422</v>
      </c>
    </row>
    <row r="67" spans="1:5">
      <c r="A67" s="65" t="s">
        <v>83</v>
      </c>
      <c r="D67" s="18"/>
    </row>
    <row r="68" spans="1:5" ht="25.5">
      <c r="A68" s="87" t="s">
        <v>33</v>
      </c>
      <c r="B68" s="8" t="s">
        <v>34</v>
      </c>
      <c r="C68" s="8" t="s">
        <v>35</v>
      </c>
      <c r="D68" s="9"/>
      <c r="E68" s="105" t="s">
        <v>294</v>
      </c>
    </row>
    <row r="69" spans="1:5" ht="38.25">
      <c r="A69" s="192" t="s">
        <v>36</v>
      </c>
      <c r="B69" s="315"/>
      <c r="C69" s="319">
        <f>B70</f>
        <v>700</v>
      </c>
      <c r="D69" s="193"/>
      <c r="E69" s="194" t="s">
        <v>41</v>
      </c>
    </row>
    <row r="70" spans="1:5">
      <c r="A70" s="14" t="s">
        <v>296</v>
      </c>
      <c r="B70" s="314">
        <f>+E70</f>
        <v>700</v>
      </c>
      <c r="C70" s="316"/>
      <c r="D70" s="176"/>
      <c r="E70" s="314">
        <f>+Económico!F34</f>
        <v>700</v>
      </c>
    </row>
    <row r="71" spans="1:5">
      <c r="A71" s="196" t="s">
        <v>39</v>
      </c>
      <c r="B71" s="315"/>
      <c r="C71" s="319">
        <f>B72</f>
        <v>300</v>
      </c>
      <c r="D71" s="193"/>
      <c r="E71" s="314"/>
    </row>
    <row r="72" spans="1:5">
      <c r="A72" s="195" t="s">
        <v>40</v>
      </c>
      <c r="B72" s="314">
        <f>E72</f>
        <v>300</v>
      </c>
      <c r="C72" s="316"/>
      <c r="D72" s="176"/>
      <c r="E72" s="314">
        <f>+'Comp EXQ'!D11</f>
        <v>300</v>
      </c>
    </row>
    <row r="73" spans="1:5">
      <c r="A73" s="392" t="s">
        <v>24</v>
      </c>
      <c r="B73" s="392"/>
      <c r="C73" s="198">
        <f>SUM(C69:C72)</f>
        <v>1000</v>
      </c>
      <c r="D73" s="193"/>
      <c r="E73" s="198">
        <f>SUM(E70:E72)</f>
        <v>1000</v>
      </c>
    </row>
  </sheetData>
  <mergeCells count="16">
    <mergeCell ref="A73:B73"/>
    <mergeCell ref="E20:E23"/>
    <mergeCell ref="E8:I8"/>
    <mergeCell ref="E45:G45"/>
    <mergeCell ref="A24:B24"/>
    <mergeCell ref="B20:C23"/>
    <mergeCell ref="E59:G59"/>
    <mergeCell ref="A64:B64"/>
    <mergeCell ref="A57:B57"/>
    <mergeCell ref="A3:H3"/>
    <mergeCell ref="A4:H4"/>
    <mergeCell ref="A14:B14"/>
    <mergeCell ref="A32:B32"/>
    <mergeCell ref="E52:G52"/>
    <mergeCell ref="A50:B50"/>
    <mergeCell ref="A40:B40"/>
  </mergeCells>
  <printOptions horizontalCentered="1" verticalCentered="1"/>
  <pageMargins left="0.70866141732283472" right="0.70866141732283472" top="0.74803149606299213" bottom="0.74803149606299213" header="0.31496062992125984" footer="0.31496062992125984"/>
  <pageSetup scale="5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dimension ref="A1:AJ38"/>
  <sheetViews>
    <sheetView zoomScale="77" zoomScaleNormal="77" workbookViewId="0">
      <selection activeCell="I17" sqref="I17"/>
    </sheetView>
  </sheetViews>
  <sheetFormatPr baseColWidth="10" defaultRowHeight="12.75"/>
  <cols>
    <col min="1" max="1" width="46.5703125" style="85" customWidth="1"/>
    <col min="2" max="2" width="27.140625" style="85" customWidth="1"/>
    <col min="3" max="3" width="33.42578125" style="85" customWidth="1"/>
    <col min="4" max="4" width="16.7109375" style="85" customWidth="1"/>
    <col min="5" max="5" width="22" style="85" customWidth="1"/>
    <col min="6" max="6" width="26" style="85" customWidth="1"/>
    <col min="7" max="7" width="17.140625" style="85" customWidth="1"/>
    <col min="8" max="8" width="18.7109375" style="85" customWidth="1"/>
    <col min="9" max="9" width="14.42578125" style="85" customWidth="1"/>
    <col min="10" max="10" width="35" style="85" customWidth="1"/>
    <col min="11" max="11" width="14.85546875" style="85" bestFit="1" customWidth="1"/>
    <col min="12" max="12" width="19.85546875" style="85" customWidth="1"/>
    <col min="13" max="13" width="15.7109375" style="85" customWidth="1"/>
    <col min="14" max="14" width="18.42578125" style="85" customWidth="1"/>
    <col min="15" max="15" width="18.140625" style="85" customWidth="1"/>
    <col min="16" max="16" width="17.7109375" style="85" customWidth="1"/>
    <col min="17" max="17" width="17.42578125" style="85" customWidth="1"/>
    <col min="18" max="18" width="18.42578125" style="85" customWidth="1"/>
    <col min="19" max="19" width="18.140625" style="85" customWidth="1"/>
    <col min="20" max="20" width="16.85546875" style="85" customWidth="1"/>
    <col min="21" max="21" width="17.85546875" style="85" customWidth="1"/>
    <col min="22" max="22" width="22.5703125" style="85" customWidth="1"/>
    <col min="23" max="23" width="20.140625" style="85" customWidth="1"/>
    <col min="24" max="24" width="19.5703125" style="85" customWidth="1"/>
    <col min="25" max="25" width="16.28515625" style="85" customWidth="1"/>
    <col min="26" max="26" width="17.42578125" style="85" customWidth="1"/>
    <col min="27" max="27" width="18.42578125" style="85" customWidth="1"/>
    <col min="28" max="28" width="20" style="85" customWidth="1"/>
    <col min="29" max="29" width="22.42578125" style="85" customWidth="1"/>
    <col min="30" max="30" width="21" style="85" customWidth="1"/>
    <col min="31" max="31" width="11.42578125" style="85"/>
    <col min="32" max="32" width="20.85546875" style="85" customWidth="1"/>
    <col min="33" max="33" width="11.42578125" style="85"/>
    <col min="34" max="34" width="21.28515625" style="85" customWidth="1"/>
    <col min="35" max="35" width="16.42578125" style="85" customWidth="1"/>
    <col min="36" max="16384" width="11.42578125" style="85"/>
  </cols>
  <sheetData>
    <row r="1" spans="1:36">
      <c r="A1" s="86"/>
      <c r="B1" s="86"/>
      <c r="C1" s="86"/>
      <c r="D1" s="86"/>
      <c r="E1" s="86"/>
      <c r="F1" s="86"/>
      <c r="G1" s="86"/>
      <c r="H1" s="86"/>
      <c r="I1" s="86"/>
      <c r="J1" s="86"/>
      <c r="K1" s="86"/>
      <c r="L1" s="86"/>
      <c r="M1" s="86"/>
    </row>
    <row r="2" spans="1:36" s="84" customFormat="1" ht="18">
      <c r="A2" s="412" t="s">
        <v>81</v>
      </c>
      <c r="B2" s="412"/>
      <c r="C2" s="412"/>
      <c r="D2" s="412"/>
      <c r="E2" s="412"/>
      <c r="F2" s="412"/>
      <c r="G2" s="412"/>
      <c r="H2" s="145"/>
      <c r="I2" s="145"/>
      <c r="J2" s="145"/>
      <c r="K2" s="145"/>
      <c r="L2" s="145"/>
      <c r="M2" s="145"/>
      <c r="N2" s="145"/>
      <c r="O2" s="145"/>
      <c r="P2" s="145"/>
      <c r="Q2" s="145"/>
      <c r="R2" s="145"/>
      <c r="S2" s="145"/>
      <c r="T2" s="145"/>
      <c r="U2" s="145"/>
      <c r="V2" s="145"/>
      <c r="W2" s="145"/>
      <c r="X2" s="145"/>
      <c r="Y2" s="145"/>
      <c r="Z2" s="145"/>
      <c r="AA2" s="145"/>
      <c r="AB2" s="145"/>
      <c r="AC2" s="145"/>
      <c r="AD2" s="145"/>
      <c r="AE2" s="145"/>
    </row>
    <row r="3" spans="1:36" s="84" customFormat="1" ht="18">
      <c r="A3" s="83"/>
      <c r="B3" s="82"/>
      <c r="C3" s="82"/>
      <c r="D3" s="81"/>
      <c r="E3" s="82"/>
      <c r="F3" s="82"/>
      <c r="G3" s="82"/>
      <c r="H3" s="81"/>
      <c r="I3" s="82"/>
      <c r="J3" s="81"/>
      <c r="K3" s="80"/>
      <c r="L3" s="82"/>
      <c r="M3" s="81"/>
    </row>
    <row r="4" spans="1:36" s="84" customFormat="1" ht="18">
      <c r="A4" s="413" t="s">
        <v>69</v>
      </c>
      <c r="B4" s="413"/>
      <c r="C4" s="413"/>
      <c r="D4" s="413"/>
      <c r="E4" s="413"/>
      <c r="F4" s="413"/>
      <c r="G4" s="413"/>
      <c r="H4" s="145"/>
      <c r="I4" s="145"/>
      <c r="J4" s="145"/>
      <c r="K4" s="145"/>
      <c r="L4" s="145"/>
      <c r="M4" s="145"/>
      <c r="N4" s="145"/>
      <c r="O4" s="145"/>
      <c r="P4" s="145"/>
      <c r="Q4" s="145"/>
      <c r="R4" s="145"/>
      <c r="S4" s="145"/>
      <c r="T4" s="145"/>
      <c r="U4" s="145"/>
      <c r="V4" s="145"/>
      <c r="W4" s="145"/>
      <c r="X4" s="145"/>
      <c r="Y4" s="145"/>
      <c r="Z4" s="145"/>
      <c r="AA4" s="145"/>
      <c r="AB4" s="145"/>
      <c r="AC4" s="145"/>
      <c r="AD4" s="145"/>
      <c r="AE4" s="145"/>
    </row>
    <row r="5" spans="1:36" s="50" customFormat="1">
      <c r="A5" s="79"/>
      <c r="B5" s="78"/>
      <c r="C5" s="78"/>
      <c r="D5" s="78"/>
      <c r="E5" s="78"/>
      <c r="F5" s="78"/>
      <c r="G5" s="78"/>
      <c r="H5" s="78"/>
      <c r="I5" s="78"/>
      <c r="J5" s="78"/>
      <c r="K5" s="77"/>
      <c r="L5" s="78"/>
      <c r="M5" s="78"/>
    </row>
    <row r="6" spans="1:36" s="50" customFormat="1" ht="32.25" customHeight="1">
      <c r="A6" s="47" t="s">
        <v>49</v>
      </c>
      <c r="B6" s="408" t="s">
        <v>58</v>
      </c>
      <c r="C6" s="408"/>
      <c r="D6" s="408"/>
      <c r="E6" s="408"/>
      <c r="F6" s="408"/>
      <c r="G6" s="408"/>
      <c r="H6" s="172"/>
      <c r="I6" s="172"/>
      <c r="J6" s="172"/>
      <c r="K6" s="172"/>
      <c r="L6" s="172"/>
      <c r="M6" s="172"/>
      <c r="N6" s="405"/>
      <c r="O6" s="405"/>
      <c r="P6" s="405"/>
      <c r="Q6" s="405"/>
      <c r="R6" s="405"/>
      <c r="S6" s="405"/>
      <c r="T6" s="405"/>
      <c r="U6" s="405"/>
      <c r="V6" s="405"/>
      <c r="W6" s="405"/>
      <c r="X6" s="405"/>
      <c r="Y6" s="405"/>
      <c r="Z6" s="405"/>
      <c r="AA6" s="405"/>
      <c r="AB6" s="405"/>
      <c r="AC6" s="405"/>
      <c r="AD6" s="405"/>
      <c r="AE6" s="405"/>
      <c r="AF6" s="126"/>
      <c r="AG6" s="126"/>
    </row>
    <row r="7" spans="1:36" s="53" customFormat="1" ht="35.25" customHeight="1">
      <c r="A7" s="49" t="s">
        <v>21</v>
      </c>
      <c r="B7" s="49" t="s">
        <v>50</v>
      </c>
      <c r="C7" s="49" t="s">
        <v>51</v>
      </c>
      <c r="D7" s="49" t="s">
        <v>52</v>
      </c>
      <c r="E7" s="51" t="s">
        <v>53</v>
      </c>
      <c r="F7" s="52" t="s">
        <v>24</v>
      </c>
      <c r="G7" s="52" t="s">
        <v>54</v>
      </c>
      <c r="H7" s="130"/>
      <c r="I7" s="127"/>
      <c r="J7" s="127"/>
      <c r="K7" s="128"/>
      <c r="L7" s="129"/>
      <c r="M7" s="129"/>
      <c r="N7" s="127"/>
      <c r="O7" s="127"/>
      <c r="P7" s="127"/>
      <c r="Q7" s="128"/>
      <c r="R7" s="129"/>
      <c r="S7" s="129"/>
      <c r="T7" s="127"/>
      <c r="U7" s="127"/>
      <c r="V7" s="127"/>
      <c r="W7" s="128"/>
      <c r="X7" s="129"/>
      <c r="Y7" s="129"/>
      <c r="Z7" s="127"/>
      <c r="AA7" s="127"/>
      <c r="AB7" s="127"/>
      <c r="AC7" s="128"/>
      <c r="AD7" s="129"/>
      <c r="AE7" s="129"/>
      <c r="AF7" s="130"/>
      <c r="AG7" s="130"/>
    </row>
    <row r="8" spans="1:36" s="50" customFormat="1" ht="17.25" customHeight="1">
      <c r="A8" s="137" t="s">
        <v>64</v>
      </c>
      <c r="B8" s="123">
        <v>20048365667</v>
      </c>
      <c r="C8" s="311" t="s">
        <v>87</v>
      </c>
      <c r="D8" s="123">
        <f>+B8*1.39/1000</f>
        <v>27867228.277129997</v>
      </c>
      <c r="E8" s="123">
        <f>D8*19%</f>
        <v>5294773.3726546997</v>
      </c>
      <c r="F8" s="123">
        <f>+D8+E8</f>
        <v>33162001.649784695</v>
      </c>
      <c r="G8" s="263">
        <v>400</v>
      </c>
      <c r="H8" s="147"/>
      <c r="I8" s="131"/>
      <c r="J8" s="131"/>
      <c r="K8" s="131"/>
      <c r="L8" s="131"/>
      <c r="M8" s="133"/>
      <c r="N8" s="131"/>
      <c r="O8" s="132"/>
      <c r="P8" s="131"/>
      <c r="Q8" s="131"/>
      <c r="R8" s="131"/>
      <c r="S8" s="133"/>
      <c r="T8" s="131"/>
      <c r="U8" s="132"/>
      <c r="V8" s="131"/>
      <c r="W8" s="131"/>
      <c r="X8" s="131"/>
      <c r="Y8" s="133"/>
      <c r="Z8" s="131"/>
      <c r="AA8" s="132"/>
      <c r="AB8" s="131"/>
      <c r="AC8" s="131"/>
      <c r="AD8" s="131"/>
      <c r="AE8" s="133"/>
      <c r="AF8" s="126"/>
      <c r="AG8" s="126"/>
    </row>
    <row r="9" spans="1:36" s="50" customFormat="1" ht="15" customHeight="1">
      <c r="A9" s="137" t="s">
        <v>65</v>
      </c>
      <c r="B9" s="123">
        <v>200000000</v>
      </c>
      <c r="C9" s="124">
        <v>3.2000000000000001E-2</v>
      </c>
      <c r="D9" s="123">
        <f>+B9*C9</f>
        <v>6400000</v>
      </c>
      <c r="E9" s="123">
        <f>D9*19%</f>
        <v>1216000</v>
      </c>
      <c r="F9" s="123">
        <f>+D9+E9</f>
        <v>7616000</v>
      </c>
      <c r="G9" s="263">
        <v>400</v>
      </c>
      <c r="H9" s="126"/>
      <c r="I9" s="134"/>
      <c r="J9" s="131"/>
      <c r="K9" s="131"/>
      <c r="L9" s="131"/>
      <c r="M9" s="133"/>
      <c r="N9" s="131"/>
      <c r="O9" s="134"/>
      <c r="P9" s="131"/>
      <c r="Q9" s="131"/>
      <c r="R9" s="131"/>
      <c r="S9" s="133"/>
      <c r="T9" s="131"/>
      <c r="U9" s="134"/>
      <c r="V9" s="131"/>
      <c r="W9" s="131"/>
      <c r="X9" s="131"/>
      <c r="Y9" s="133"/>
      <c r="Z9" s="131"/>
      <c r="AA9" s="134"/>
      <c r="AB9" s="131"/>
      <c r="AC9" s="131"/>
      <c r="AD9" s="131"/>
      <c r="AE9" s="133"/>
      <c r="AF9" s="126"/>
      <c r="AG9" s="126"/>
    </row>
    <row r="10" spans="1:36" s="50" customFormat="1" ht="15" customHeight="1">
      <c r="A10" s="137" t="s">
        <v>23</v>
      </c>
      <c r="B10" s="123">
        <v>1000000000</v>
      </c>
      <c r="C10" s="124" t="s">
        <v>71</v>
      </c>
      <c r="D10" s="123">
        <f>+B10*3.6/1000</f>
        <v>3600000</v>
      </c>
      <c r="E10" s="123">
        <f>D10*19%</f>
        <v>684000</v>
      </c>
      <c r="F10" s="123">
        <f>+D10+E10</f>
        <v>4284000</v>
      </c>
      <c r="G10" s="263">
        <v>400</v>
      </c>
      <c r="H10" s="126"/>
      <c r="I10" s="134"/>
      <c r="J10" s="131"/>
      <c r="K10" s="131"/>
      <c r="L10" s="131"/>
      <c r="M10" s="133"/>
      <c r="N10" s="131"/>
      <c r="O10" s="134"/>
      <c r="P10" s="131"/>
      <c r="Q10" s="131"/>
      <c r="R10" s="131"/>
      <c r="S10" s="133"/>
      <c r="T10" s="131"/>
      <c r="U10" s="132"/>
      <c r="V10" s="131"/>
      <c r="W10" s="131"/>
      <c r="X10" s="131"/>
      <c r="Y10" s="133"/>
      <c r="Z10" s="131"/>
      <c r="AA10" s="134"/>
      <c r="AB10" s="131"/>
      <c r="AC10" s="131"/>
      <c r="AD10" s="131"/>
      <c r="AE10" s="133"/>
      <c r="AF10" s="126"/>
      <c r="AG10" s="126"/>
    </row>
    <row r="11" spans="1:36" s="50" customFormat="1" ht="15" customHeight="1">
      <c r="A11" s="137" t="s">
        <v>30</v>
      </c>
      <c r="B11" s="123">
        <v>6649218481</v>
      </c>
      <c r="C11" s="124" t="s">
        <v>88</v>
      </c>
      <c r="D11" s="123">
        <f>+B11*1.05/1000</f>
        <v>6981679.4050500002</v>
      </c>
      <c r="E11" s="123">
        <f>D11*19%</f>
        <v>1326519.0869595001</v>
      </c>
      <c r="F11" s="123">
        <f>+D11+E11</f>
        <v>8308198.4920095</v>
      </c>
      <c r="G11" s="263">
        <v>400</v>
      </c>
      <c r="H11" s="126"/>
      <c r="I11" s="132"/>
      <c r="J11" s="131"/>
      <c r="K11" s="131"/>
      <c r="L11" s="131"/>
      <c r="M11" s="133"/>
      <c r="N11" s="131"/>
      <c r="O11" s="132"/>
      <c r="P11" s="131"/>
      <c r="Q11" s="131"/>
      <c r="R11" s="131"/>
      <c r="S11" s="133"/>
      <c r="T11" s="131"/>
      <c r="U11" s="132"/>
      <c r="V11" s="131"/>
      <c r="W11" s="131"/>
      <c r="X11" s="131"/>
      <c r="Y11" s="133"/>
      <c r="Z11" s="131"/>
      <c r="AA11" s="132"/>
      <c r="AB11" s="131"/>
      <c r="AC11" s="131"/>
      <c r="AD11" s="131"/>
      <c r="AE11" s="133"/>
      <c r="AF11" s="126"/>
      <c r="AG11" s="126"/>
    </row>
    <row r="12" spans="1:36" s="50" customFormat="1" ht="15" customHeight="1">
      <c r="A12" s="137" t="s">
        <v>82</v>
      </c>
      <c r="B12" s="123">
        <v>600000000</v>
      </c>
      <c r="C12" s="124" t="s">
        <v>89</v>
      </c>
      <c r="D12" s="123">
        <f>+B12*0.1/100</f>
        <v>600000</v>
      </c>
      <c r="E12" s="123">
        <f>D12*19%</f>
        <v>114000</v>
      </c>
      <c r="F12" s="123">
        <f>+D12+E12</f>
        <v>714000</v>
      </c>
      <c r="G12" s="263">
        <v>400</v>
      </c>
      <c r="H12" s="126"/>
      <c r="I12" s="132"/>
      <c r="J12" s="131"/>
      <c r="K12" s="131"/>
      <c r="L12" s="131"/>
      <c r="M12" s="133"/>
      <c r="N12" s="131"/>
      <c r="O12" s="132"/>
      <c r="P12" s="131"/>
      <c r="Q12" s="131"/>
      <c r="R12" s="131"/>
      <c r="S12" s="133"/>
      <c r="T12" s="131"/>
      <c r="U12" s="132"/>
      <c r="V12" s="131"/>
      <c r="W12" s="131"/>
      <c r="X12" s="131"/>
      <c r="Y12" s="133"/>
      <c r="Z12" s="131"/>
      <c r="AA12" s="132"/>
      <c r="AB12" s="131"/>
      <c r="AC12" s="131"/>
      <c r="AD12" s="131"/>
      <c r="AE12" s="133"/>
      <c r="AF12" s="126"/>
      <c r="AG12" s="126"/>
    </row>
    <row r="13" spans="1:36" s="76" customFormat="1">
      <c r="A13" s="138" t="s">
        <v>24</v>
      </c>
      <c r="B13" s="138"/>
      <c r="C13" s="138"/>
      <c r="D13" s="139">
        <f>SUM(D8:D12)</f>
        <v>45448907.682179995</v>
      </c>
      <c r="E13" s="139">
        <f>SUM(E8:E12)</f>
        <v>8635292.4596142005</v>
      </c>
      <c r="F13" s="139">
        <f>SUM(F8:F12)</f>
        <v>54084200.141794197</v>
      </c>
      <c r="G13" s="140"/>
      <c r="H13" s="135"/>
      <c r="I13" s="135"/>
      <c r="J13" s="136"/>
      <c r="K13" s="136"/>
      <c r="L13" s="136"/>
      <c r="M13" s="55"/>
      <c r="N13" s="135"/>
      <c r="O13" s="135"/>
      <c r="P13" s="136"/>
      <c r="Q13" s="136"/>
      <c r="R13" s="136"/>
      <c r="S13" s="55"/>
      <c r="T13" s="135"/>
      <c r="U13" s="135"/>
      <c r="V13" s="136"/>
      <c r="W13" s="136"/>
      <c r="X13" s="136"/>
      <c r="Y13" s="55"/>
      <c r="Z13" s="135"/>
      <c r="AA13" s="135"/>
      <c r="AB13" s="136"/>
      <c r="AC13" s="136"/>
      <c r="AD13" s="136"/>
      <c r="AE13" s="55"/>
      <c r="AF13" s="135"/>
      <c r="AG13" s="135"/>
    </row>
    <row r="14" spans="1:36" s="76" customFormat="1" ht="13.5" thickBot="1">
      <c r="A14" s="75"/>
      <c r="B14" s="74"/>
      <c r="C14" s="73"/>
      <c r="D14" s="72"/>
      <c r="E14" s="74"/>
      <c r="F14" s="73"/>
      <c r="G14" s="73"/>
      <c r="H14" s="72"/>
      <c r="I14" s="73"/>
      <c r="J14" s="72"/>
      <c r="K14" s="71"/>
      <c r="L14" s="73"/>
      <c r="M14" s="72"/>
    </row>
    <row r="15" spans="1:36" s="50" customFormat="1" ht="32.25" customHeight="1">
      <c r="A15" s="95" t="s">
        <v>49</v>
      </c>
      <c r="B15" s="406"/>
      <c r="C15" s="406"/>
      <c r="D15" s="406"/>
      <c r="E15" s="406"/>
      <c r="F15" s="406"/>
      <c r="G15" s="406"/>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row>
    <row r="16" spans="1:36" s="50" customFormat="1" ht="28.5" customHeight="1">
      <c r="A16" s="96" t="s">
        <v>25</v>
      </c>
      <c r="B16" s="49" t="s">
        <v>50</v>
      </c>
      <c r="C16" s="49" t="s">
        <v>51</v>
      </c>
      <c r="D16" s="49" t="s">
        <v>52</v>
      </c>
      <c r="E16" s="49" t="s">
        <v>53</v>
      </c>
      <c r="F16" s="51" t="s">
        <v>24</v>
      </c>
      <c r="G16" s="174" t="s">
        <v>54</v>
      </c>
      <c r="L16" s="127"/>
      <c r="M16" s="127"/>
      <c r="N16" s="127"/>
      <c r="O16" s="128"/>
      <c r="P16" s="129"/>
      <c r="Q16" s="127"/>
      <c r="R16" s="127"/>
      <c r="S16" s="127"/>
      <c r="T16" s="128"/>
      <c r="U16" s="129"/>
      <c r="V16" s="127"/>
      <c r="W16" s="127"/>
      <c r="X16" s="127"/>
      <c r="Y16" s="128"/>
      <c r="Z16" s="129"/>
      <c r="AA16" s="127"/>
      <c r="AB16" s="127"/>
      <c r="AC16" s="127"/>
      <c r="AD16" s="128"/>
      <c r="AE16" s="129"/>
      <c r="AF16" s="127"/>
      <c r="AG16" s="127"/>
      <c r="AH16" s="127"/>
      <c r="AI16" s="128"/>
      <c r="AJ16" s="129"/>
    </row>
    <row r="17" spans="1:36" s="50" customFormat="1" ht="15" customHeight="1">
      <c r="A17" s="97" t="s">
        <v>27</v>
      </c>
      <c r="B17" s="409" t="s">
        <v>72</v>
      </c>
      <c r="C17" s="410"/>
      <c r="D17" s="410"/>
      <c r="E17" s="410"/>
      <c r="F17" s="410"/>
      <c r="G17" s="411"/>
      <c r="L17" s="131"/>
      <c r="M17" s="183"/>
      <c r="N17" s="131"/>
      <c r="O17" s="131"/>
      <c r="P17" s="133"/>
      <c r="Q17" s="131"/>
      <c r="R17" s="132"/>
      <c r="S17" s="131"/>
      <c r="T17" s="131"/>
      <c r="U17" s="133"/>
      <c r="V17" s="131"/>
      <c r="W17" s="132"/>
      <c r="X17" s="131"/>
      <c r="Y17" s="131"/>
      <c r="Z17" s="133"/>
      <c r="AA17" s="131"/>
      <c r="AB17" s="132"/>
      <c r="AC17" s="131"/>
      <c r="AD17" s="131"/>
      <c r="AE17" s="133"/>
      <c r="AF17" s="131"/>
      <c r="AG17" s="132"/>
      <c r="AH17" s="131"/>
      <c r="AI17" s="131"/>
      <c r="AJ17" s="133"/>
    </row>
    <row r="18" spans="1:36" s="76" customFormat="1" ht="13.5" thickBot="1">
      <c r="A18" s="94" t="s">
        <v>24</v>
      </c>
      <c r="B18" s="142"/>
      <c r="C18" s="143"/>
      <c r="D18" s="144"/>
      <c r="E18" s="144"/>
      <c r="F18" s="144"/>
      <c r="G18" s="173"/>
      <c r="L18" s="56"/>
      <c r="M18" s="57"/>
      <c r="N18" s="58"/>
      <c r="O18" s="58"/>
      <c r="P18" s="184"/>
      <c r="Q18" s="56"/>
      <c r="R18" s="57"/>
      <c r="S18" s="58"/>
      <c r="T18" s="58"/>
      <c r="U18" s="55"/>
      <c r="V18" s="56"/>
      <c r="W18" s="57"/>
      <c r="X18" s="58"/>
      <c r="Y18" s="58"/>
      <c r="Z18" s="55"/>
      <c r="AA18" s="56"/>
      <c r="AB18" s="57"/>
      <c r="AC18" s="58"/>
      <c r="AD18" s="58"/>
      <c r="AE18" s="55"/>
      <c r="AF18" s="56"/>
      <c r="AG18" s="57"/>
      <c r="AH18" s="58"/>
      <c r="AI18" s="58"/>
      <c r="AJ18" s="55"/>
    </row>
    <row r="19" spans="1:36" s="76" customFormat="1" ht="13.5" thickBot="1">
      <c r="A19" s="55"/>
      <c r="B19" s="56"/>
      <c r="C19" s="57"/>
      <c r="D19" s="58"/>
      <c r="E19" s="56"/>
      <c r="F19" s="57"/>
      <c r="G19" s="57"/>
      <c r="H19" s="58"/>
      <c r="I19" s="57"/>
      <c r="J19" s="58"/>
      <c r="L19" s="57"/>
      <c r="M19" s="58"/>
    </row>
    <row r="20" spans="1:36" s="50" customFormat="1" ht="42.75" customHeight="1">
      <c r="A20" s="95" t="s">
        <v>49</v>
      </c>
      <c r="B20" s="406" t="s">
        <v>66</v>
      </c>
      <c r="C20" s="406"/>
      <c r="D20" s="406"/>
      <c r="E20" s="406"/>
      <c r="F20" s="406"/>
      <c r="G20" s="406" t="s">
        <v>58</v>
      </c>
      <c r="H20" s="406"/>
      <c r="I20" s="406"/>
      <c r="J20" s="406"/>
      <c r="K20" s="406"/>
      <c r="L20" s="379" t="s">
        <v>80</v>
      </c>
      <c r="M20" s="201"/>
      <c r="N20" s="201"/>
      <c r="O20" s="201"/>
      <c r="P20" s="201"/>
    </row>
    <row r="21" spans="1:36" s="50" customFormat="1" ht="28.5" customHeight="1">
      <c r="A21" s="96" t="s">
        <v>26</v>
      </c>
      <c r="B21" s="180" t="s">
        <v>50</v>
      </c>
      <c r="C21" s="180" t="s">
        <v>52</v>
      </c>
      <c r="D21" s="181" t="s">
        <v>53</v>
      </c>
      <c r="E21" s="182" t="s">
        <v>24</v>
      </c>
      <c r="F21" s="182" t="s">
        <v>54</v>
      </c>
      <c r="G21" s="180" t="s">
        <v>50</v>
      </c>
      <c r="H21" s="180" t="s">
        <v>52</v>
      </c>
      <c r="I21" s="181" t="s">
        <v>53</v>
      </c>
      <c r="J21" s="182" t="s">
        <v>24</v>
      </c>
      <c r="K21" s="182" t="s">
        <v>54</v>
      </c>
      <c r="L21" s="180"/>
      <c r="M21" s="127"/>
      <c r="N21" s="128"/>
      <c r="O21" s="129"/>
      <c r="P21" s="129"/>
    </row>
    <row r="22" spans="1:36" s="50" customFormat="1" ht="15" customHeight="1">
      <c r="A22" s="97" t="s">
        <v>29</v>
      </c>
      <c r="B22" s="123">
        <v>3000000000</v>
      </c>
      <c r="C22" s="123">
        <v>53499000</v>
      </c>
      <c r="D22" s="123">
        <f>C22*19%</f>
        <v>10164810</v>
      </c>
      <c r="E22" s="123">
        <f>C22+D22</f>
        <v>63663810</v>
      </c>
      <c r="F22" s="263">
        <f>700*(C22/L22)</f>
        <v>677.82151874677595</v>
      </c>
      <c r="G22" s="123">
        <v>3000000000</v>
      </c>
      <c r="H22" s="123">
        <v>57000000</v>
      </c>
      <c r="I22" s="123">
        <f>H22*19%</f>
        <v>10830000</v>
      </c>
      <c r="J22" s="123">
        <f>H22+I22</f>
        <v>67830000</v>
      </c>
      <c r="K22" s="263">
        <f>700*(L22/H22)</f>
        <v>678.50263157894733</v>
      </c>
      <c r="L22" s="123">
        <f>(C22+H22)/2</f>
        <v>55249500</v>
      </c>
      <c r="M22" s="131"/>
      <c r="N22" s="146"/>
      <c r="O22" s="147"/>
      <c r="P22" s="133"/>
    </row>
    <row r="23" spans="1:36" s="76" customFormat="1" ht="13.5" thickBot="1">
      <c r="A23" s="94" t="s">
        <v>24</v>
      </c>
      <c r="B23" s="142"/>
      <c r="C23" s="139">
        <f>SUM(C22:C22)</f>
        <v>53499000</v>
      </c>
      <c r="D23" s="139">
        <f>SUM(D22:D22)</f>
        <v>10164810</v>
      </c>
      <c r="E23" s="139">
        <f>SUM(E22:E22)</f>
        <v>63663810</v>
      </c>
      <c r="F23" s="138"/>
      <c r="G23" s="142"/>
      <c r="H23" s="139">
        <f>SUM(H22:H22)</f>
        <v>57000000</v>
      </c>
      <c r="I23" s="139">
        <f>SUM(I22:I22)</f>
        <v>10830000</v>
      </c>
      <c r="J23" s="139">
        <f>SUM(J22:J22)</f>
        <v>67830000</v>
      </c>
      <c r="K23" s="138"/>
      <c r="L23" s="142"/>
      <c r="M23" s="136"/>
      <c r="N23" s="136"/>
      <c r="O23" s="136"/>
      <c r="P23" s="55"/>
    </row>
    <row r="24" spans="1:36" s="59" customFormat="1">
      <c r="A24" s="75"/>
      <c r="B24" s="74"/>
      <c r="C24" s="73"/>
      <c r="D24" s="72"/>
      <c r="E24" s="71"/>
      <c r="F24" s="76"/>
      <c r="G24" s="76"/>
      <c r="H24" s="76"/>
      <c r="I24" s="73"/>
      <c r="J24" s="72"/>
      <c r="L24" s="73"/>
      <c r="M24" s="72"/>
    </row>
    <row r="25" spans="1:36" s="50" customFormat="1" ht="17.45" customHeight="1">
      <c r="A25" s="47" t="s">
        <v>49</v>
      </c>
      <c r="B25" s="406" t="s">
        <v>58</v>
      </c>
      <c r="C25" s="406"/>
      <c r="D25" s="406"/>
      <c r="E25" s="406"/>
      <c r="F25" s="406" t="s">
        <v>271</v>
      </c>
      <c r="G25" s="406"/>
      <c r="H25" s="406"/>
      <c r="I25" s="406"/>
      <c r="J25" s="406" t="s">
        <v>272</v>
      </c>
      <c r="K25" s="406"/>
      <c r="L25" s="406"/>
      <c r="M25" s="414"/>
      <c r="N25" s="418" t="s">
        <v>80</v>
      </c>
    </row>
    <row r="26" spans="1:36" s="50" customFormat="1" ht="35.25" customHeight="1">
      <c r="A26" s="185" t="s">
        <v>28</v>
      </c>
      <c r="B26" s="180" t="s">
        <v>50</v>
      </c>
      <c r="C26" s="50" t="s">
        <v>51</v>
      </c>
      <c r="D26" s="186" t="s">
        <v>52</v>
      </c>
      <c r="E26" s="182" t="s">
        <v>54</v>
      </c>
      <c r="F26" s="180" t="s">
        <v>50</v>
      </c>
      <c r="G26" s="50" t="s">
        <v>51</v>
      </c>
      <c r="H26" s="186" t="s">
        <v>52</v>
      </c>
      <c r="I26" s="182" t="s">
        <v>54</v>
      </c>
      <c r="J26" s="180" t="s">
        <v>50</v>
      </c>
      <c r="K26" s="50" t="s">
        <v>51</v>
      </c>
      <c r="L26" s="186" t="s">
        <v>52</v>
      </c>
      <c r="M26" s="380" t="s">
        <v>54</v>
      </c>
      <c r="N26" s="418"/>
    </row>
    <row r="27" spans="1:36" s="50" customFormat="1">
      <c r="A27" s="187" t="s">
        <v>67</v>
      </c>
      <c r="B27" s="123">
        <v>6893048980</v>
      </c>
      <c r="C27" s="124" t="s">
        <v>90</v>
      </c>
      <c r="D27" s="123">
        <f>+B27*2.62/1000</f>
        <v>18059788.327600002</v>
      </c>
      <c r="E27" s="263">
        <f>700*(D27/$N$27)</f>
        <v>482.94299770778815</v>
      </c>
      <c r="F27" s="123">
        <v>6893048950</v>
      </c>
      <c r="G27" s="124">
        <v>3.9E-2</v>
      </c>
      <c r="H27" s="123">
        <v>26901150</v>
      </c>
      <c r="I27" s="263">
        <f>700*($N$27/H27)</f>
        <v>681.14883192564878</v>
      </c>
      <c r="J27" s="123">
        <v>6893048950</v>
      </c>
      <c r="K27" s="124">
        <v>4.87E-2</v>
      </c>
      <c r="L27" s="123">
        <f>+(((J27*4.87)/1000))</f>
        <v>33569148.386500001</v>
      </c>
      <c r="M27" s="381">
        <f>700*($N$27/L27)</f>
        <v>545.84902449672006</v>
      </c>
      <c r="N27" s="382">
        <f>(D27+H27+L27)/3</f>
        <v>26176695.571366668</v>
      </c>
    </row>
    <row r="28" spans="1:36" s="50" customFormat="1">
      <c r="A28" s="187" t="s">
        <v>304</v>
      </c>
      <c r="B28" s="123">
        <v>2558957423</v>
      </c>
      <c r="C28" s="124" t="s">
        <v>91</v>
      </c>
      <c r="D28" s="123">
        <f>+B28*5.31/1000</f>
        <v>13588063.916129999</v>
      </c>
      <c r="E28" s="263">
        <f>700*($N$28/D28)</f>
        <v>519.50560816691302</v>
      </c>
      <c r="F28" s="123">
        <v>2558957423</v>
      </c>
      <c r="G28" s="124">
        <v>3.0200000000000001E-2</v>
      </c>
      <c r="H28" s="123">
        <v>7734355</v>
      </c>
      <c r="I28" s="263">
        <f>700*(H28/$N$28)</f>
        <v>536.87398570701748</v>
      </c>
      <c r="J28" s="123">
        <v>2558957423</v>
      </c>
      <c r="K28" s="124">
        <v>3.49E-2</v>
      </c>
      <c r="L28" s="123">
        <f>+(J28*3.49)/1000</f>
        <v>8930761.4062700011</v>
      </c>
      <c r="M28" s="381">
        <f>700*(L28/$N$28)</f>
        <v>619.92156703210333</v>
      </c>
      <c r="N28" s="382">
        <f>(D28+H28+L28)/3</f>
        <v>10084393.4408</v>
      </c>
    </row>
    <row r="29" spans="1:36" s="50" customFormat="1">
      <c r="A29" s="188" t="s">
        <v>31</v>
      </c>
      <c r="B29" s="123">
        <v>6893048950</v>
      </c>
      <c r="C29" s="124" t="s">
        <v>92</v>
      </c>
      <c r="D29" s="123">
        <f>+B29*1.59/1000</f>
        <v>10959947.830499999</v>
      </c>
      <c r="E29" s="263">
        <f>700*(D29/N29)</f>
        <v>587.07255461307341</v>
      </c>
      <c r="F29" s="123">
        <v>6893048950</v>
      </c>
      <c r="G29" s="124">
        <v>0.02</v>
      </c>
      <c r="H29" s="123">
        <v>13769157</v>
      </c>
      <c r="I29" s="263">
        <f>700*($N$29/H29)</f>
        <v>664.36299956126572</v>
      </c>
      <c r="J29" s="123">
        <v>6893048950</v>
      </c>
      <c r="K29" s="124">
        <v>2.1000000000000001E-2</v>
      </c>
      <c r="L29" s="123">
        <f>+J29*2.1/1000</f>
        <v>14475402.795</v>
      </c>
      <c r="M29" s="381">
        <f>700*($N$29/L29)</f>
        <v>631.9491468043808</v>
      </c>
      <c r="N29" s="382">
        <f>(D29+H29+L29)/3</f>
        <v>13068169.2085</v>
      </c>
    </row>
    <row r="30" spans="1:36" s="76" customFormat="1" ht="13.5" thickBot="1">
      <c r="A30" s="94" t="s">
        <v>24</v>
      </c>
      <c r="B30" s="98">
        <f>SUM(B27:B29)</f>
        <v>16345055353</v>
      </c>
      <c r="C30" s="99"/>
      <c r="D30" s="99">
        <f>SUM(D27:D29)</f>
        <v>42607800.07423</v>
      </c>
      <c r="E30" s="141"/>
      <c r="F30" s="98">
        <f>SUM(F27:F29)</f>
        <v>16345055323</v>
      </c>
      <c r="G30" s="99"/>
      <c r="H30" s="99">
        <f>SUM(H27:H29)</f>
        <v>48404662</v>
      </c>
      <c r="I30" s="141"/>
      <c r="J30" s="98">
        <f>SUM(J27:J29)</f>
        <v>16345055323</v>
      </c>
      <c r="K30" s="99"/>
      <c r="L30" s="99">
        <f>SUM(L27:L29)</f>
        <v>56975312.58777</v>
      </c>
      <c r="M30" s="141"/>
      <c r="N30" s="140"/>
    </row>
    <row r="31" spans="1:36" s="59" customFormat="1" ht="13.5" thickBot="1">
      <c r="A31" s="62"/>
      <c r="B31" s="61"/>
      <c r="C31" s="60"/>
      <c r="D31" s="63"/>
      <c r="E31" s="76"/>
      <c r="F31" s="76"/>
      <c r="G31" s="76"/>
      <c r="H31" s="76"/>
      <c r="I31" s="61"/>
      <c r="J31" s="60"/>
      <c r="K31" s="63"/>
      <c r="L31" s="61"/>
      <c r="M31" s="60"/>
    </row>
    <row r="32" spans="1:36" ht="15.6" customHeight="1">
      <c r="A32" s="95" t="s">
        <v>49</v>
      </c>
      <c r="B32" s="414" t="s">
        <v>273</v>
      </c>
      <c r="C32" s="415"/>
      <c r="D32" s="415"/>
      <c r="E32" s="415"/>
      <c r="F32" s="415"/>
      <c r="G32" s="201"/>
      <c r="H32" s="201"/>
      <c r="I32" s="201"/>
      <c r="J32" s="201"/>
      <c r="K32" s="201"/>
      <c r="L32" s="265"/>
    </row>
    <row r="33" spans="1:12">
      <c r="A33" s="96" t="s">
        <v>83</v>
      </c>
      <c r="B33" s="180" t="s">
        <v>50</v>
      </c>
      <c r="C33" s="180" t="s">
        <v>276</v>
      </c>
      <c r="D33" s="180" t="s">
        <v>52</v>
      </c>
      <c r="E33" s="182" t="s">
        <v>24</v>
      </c>
      <c r="F33" s="182" t="s">
        <v>54</v>
      </c>
      <c r="G33" s="128"/>
      <c r="H33" s="128"/>
      <c r="I33" s="129"/>
      <c r="J33" s="129"/>
      <c r="K33" s="265"/>
      <c r="L33" s="265"/>
    </row>
    <row r="34" spans="1:12">
      <c r="A34" s="416" t="s">
        <v>84</v>
      </c>
      <c r="B34" s="123" t="s">
        <v>274</v>
      </c>
      <c r="C34" s="123" t="s">
        <v>275</v>
      </c>
      <c r="D34" s="123">
        <v>3698400</v>
      </c>
      <c r="E34" s="123">
        <f>+D34</f>
        <v>3698400</v>
      </c>
      <c r="F34" s="419">
        <v>700</v>
      </c>
      <c r="G34" s="131"/>
      <c r="H34" s="131"/>
      <c r="I34" s="131"/>
      <c r="J34" s="264"/>
      <c r="K34" s="265"/>
      <c r="L34" s="265"/>
    </row>
    <row r="35" spans="1:12">
      <c r="A35" s="417"/>
      <c r="B35" s="123" t="s">
        <v>274</v>
      </c>
      <c r="C35" s="123" t="s">
        <v>277</v>
      </c>
      <c r="D35" s="123">
        <v>364320</v>
      </c>
      <c r="E35" s="123">
        <f>+D35</f>
        <v>364320</v>
      </c>
      <c r="F35" s="420"/>
      <c r="G35" s="131"/>
      <c r="H35" s="131"/>
      <c r="I35" s="131"/>
      <c r="J35" s="264"/>
      <c r="K35" s="265"/>
      <c r="L35" s="265"/>
    </row>
    <row r="36" spans="1:12" ht="13.5" thickBot="1">
      <c r="A36" s="94" t="s">
        <v>24</v>
      </c>
      <c r="B36" s="142"/>
      <c r="C36" s="142"/>
      <c r="D36" s="139">
        <f>+SUM(D34:D35)</f>
        <v>4062720</v>
      </c>
      <c r="E36" s="139">
        <f>+SUM(E34:E35)</f>
        <v>4062720</v>
      </c>
      <c r="F36" s="138"/>
      <c r="G36" s="136"/>
      <c r="H36" s="136"/>
      <c r="I36" s="136"/>
      <c r="J36" s="55"/>
      <c r="K36" s="265"/>
      <c r="L36" s="265"/>
    </row>
    <row r="38" spans="1:12">
      <c r="D38" s="312"/>
    </row>
  </sheetData>
  <mergeCells count="22">
    <mergeCell ref="A2:G2"/>
    <mergeCell ref="A4:G4"/>
    <mergeCell ref="B32:F32"/>
    <mergeCell ref="A34:A35"/>
    <mergeCell ref="AF15:AJ15"/>
    <mergeCell ref="AA15:AE15"/>
    <mergeCell ref="B25:E25"/>
    <mergeCell ref="F25:I25"/>
    <mergeCell ref="B20:F20"/>
    <mergeCell ref="J25:M25"/>
    <mergeCell ref="N25:N26"/>
    <mergeCell ref="F34:F35"/>
    <mergeCell ref="T6:Y6"/>
    <mergeCell ref="N6:S6"/>
    <mergeCell ref="L15:P15"/>
    <mergeCell ref="Q15:U15"/>
    <mergeCell ref="Z6:AE6"/>
    <mergeCell ref="G20:K20"/>
    <mergeCell ref="V15:Z15"/>
    <mergeCell ref="B6:G6"/>
    <mergeCell ref="B15:G15"/>
    <mergeCell ref="B17:G17"/>
  </mergeCells>
  <printOptions horizontalCentered="1" verticalCentered="1"/>
  <pageMargins left="0.70866141732283472" right="0.70866141732283472" top="0.74803149606299213" bottom="0.74803149606299213" header="0.31496062992125984" footer="0.31496062992125984"/>
  <pageSetup scale="35" orientation="landscape" horizontalDpi="4294967295" verticalDpi="4294967295" r:id="rId1"/>
</worksheet>
</file>

<file path=xl/worksheets/sheet4.xml><?xml version="1.0" encoding="utf-8"?>
<worksheet xmlns="http://schemas.openxmlformats.org/spreadsheetml/2006/main" xmlns:r="http://schemas.openxmlformats.org/officeDocument/2006/relationships">
  <dimension ref="A2:IV318"/>
  <sheetViews>
    <sheetView showGridLines="0" topLeftCell="A64" workbookViewId="0">
      <selection activeCell="E125" sqref="E125"/>
    </sheetView>
  </sheetViews>
  <sheetFormatPr baseColWidth="10" defaultRowHeight="12.75"/>
  <cols>
    <col min="1" max="1" width="86.28515625" style="2" customWidth="1"/>
    <col min="2" max="2" width="33.42578125" style="35" customWidth="1"/>
    <col min="3" max="3" width="36.5703125" style="2" customWidth="1"/>
    <col min="4" max="4" width="12.42578125" style="2" customWidth="1"/>
    <col min="5" max="5" width="36.5703125" style="35" customWidth="1"/>
    <col min="6" max="6" width="11.42578125" style="103"/>
    <col min="7" max="7" width="36.5703125" style="2" customWidth="1"/>
    <col min="8" max="8" width="12.42578125" style="2" customWidth="1"/>
    <col min="9" max="9" width="36.5703125" style="35" customWidth="1"/>
    <col min="10" max="10" width="11.42578125" style="103"/>
    <col min="11" max="11" width="36.5703125" style="2" customWidth="1"/>
    <col min="12" max="12" width="13.140625" style="2" customWidth="1"/>
    <col min="13" max="13" width="36.5703125" style="2" customWidth="1"/>
    <col min="14" max="14" width="13.140625" style="2" customWidth="1"/>
    <col min="15" max="16384" width="11.42578125" style="2"/>
  </cols>
  <sheetData>
    <row r="2" spans="1:14" ht="75.75" customHeight="1">
      <c r="A2" s="387" t="s">
        <v>222</v>
      </c>
      <c r="B2" s="387"/>
      <c r="C2" s="387"/>
      <c r="D2" s="387"/>
      <c r="E2" s="121"/>
      <c r="F2" s="121"/>
      <c r="G2" s="121"/>
      <c r="H2" s="121"/>
      <c r="I2" s="121"/>
      <c r="J2" s="121"/>
      <c r="K2" s="37"/>
      <c r="L2" s="37"/>
      <c r="M2" s="37"/>
      <c r="N2" s="37"/>
    </row>
    <row r="3" spans="1:14">
      <c r="K3" s="17"/>
      <c r="L3" s="17"/>
      <c r="M3" s="17"/>
    </row>
    <row r="4" spans="1:14" s="24" customFormat="1" ht="15.75">
      <c r="A4" s="460" t="s">
        <v>7</v>
      </c>
      <c r="B4" s="461"/>
      <c r="C4" s="443" t="s">
        <v>18</v>
      </c>
      <c r="D4" s="444"/>
      <c r="E4" s="151"/>
      <c r="F4" s="151"/>
      <c r="G4" s="151"/>
      <c r="H4" s="151"/>
      <c r="I4" s="151"/>
      <c r="J4" s="151"/>
      <c r="K4" s="151"/>
      <c r="L4" s="151"/>
      <c r="M4" s="39"/>
    </row>
    <row r="5" spans="1:14" s="24" customFormat="1" ht="40.9" customHeight="1">
      <c r="A5" s="460" t="s">
        <v>103</v>
      </c>
      <c r="B5" s="461"/>
      <c r="C5" s="276" t="s">
        <v>58</v>
      </c>
      <c r="D5" s="276" t="s">
        <v>14</v>
      </c>
      <c r="E5" s="152"/>
      <c r="F5" s="152"/>
      <c r="G5" s="152"/>
      <c r="H5" s="152"/>
      <c r="I5" s="152"/>
      <c r="K5" s="39"/>
      <c r="L5" s="39"/>
      <c r="M5" s="39"/>
    </row>
    <row r="6" spans="1:14" s="24" customFormat="1" ht="30">
      <c r="A6" s="366" t="s">
        <v>104</v>
      </c>
      <c r="B6" s="204">
        <v>70</v>
      </c>
      <c r="C6" s="292"/>
      <c r="D6" s="292"/>
      <c r="E6" s="152"/>
      <c r="F6" s="152"/>
      <c r="G6" s="152"/>
      <c r="H6" s="152"/>
      <c r="I6" s="152"/>
      <c r="K6" s="39"/>
      <c r="L6" s="39"/>
      <c r="M6" s="39"/>
    </row>
    <row r="7" spans="1:14" s="24" customFormat="1" ht="15">
      <c r="A7" s="366" t="s">
        <v>105</v>
      </c>
      <c r="B7" s="204">
        <v>70</v>
      </c>
      <c r="C7" s="92"/>
      <c r="D7" s="92"/>
      <c r="E7" s="148"/>
      <c r="F7" s="148"/>
      <c r="G7" s="148"/>
      <c r="H7" s="148"/>
      <c r="I7" s="148"/>
      <c r="K7" s="39"/>
      <c r="L7" s="39"/>
      <c r="M7" s="39"/>
    </row>
    <row r="8" spans="1:14" s="24" customFormat="1" ht="15">
      <c r="A8" s="366" t="s">
        <v>106</v>
      </c>
      <c r="B8" s="204">
        <v>60</v>
      </c>
      <c r="C8" s="92"/>
      <c r="D8" s="92"/>
      <c r="E8" s="148"/>
      <c r="F8" s="148"/>
      <c r="G8" s="148"/>
      <c r="H8" s="148"/>
      <c r="I8" s="148"/>
      <c r="K8" s="39"/>
      <c r="L8" s="39"/>
      <c r="M8" s="39"/>
    </row>
    <row r="9" spans="1:14" s="24" customFormat="1" ht="15">
      <c r="A9" s="366" t="s">
        <v>107</v>
      </c>
      <c r="B9" s="204">
        <v>20</v>
      </c>
      <c r="C9" s="92"/>
      <c r="D9" s="92"/>
      <c r="E9" s="148"/>
      <c r="F9" s="148"/>
      <c r="G9" s="148"/>
      <c r="H9" s="148"/>
      <c r="I9" s="148"/>
      <c r="K9" s="39"/>
      <c r="L9" s="39"/>
      <c r="M9" s="39"/>
    </row>
    <row r="10" spans="1:14" s="24" customFormat="1" ht="15">
      <c r="A10" s="366" t="s">
        <v>108</v>
      </c>
      <c r="B10" s="204">
        <v>40</v>
      </c>
      <c r="C10" s="92"/>
      <c r="D10" s="92"/>
      <c r="E10" s="148"/>
      <c r="F10" s="148"/>
      <c r="G10" s="148"/>
      <c r="H10" s="148"/>
      <c r="I10" s="148"/>
      <c r="K10" s="39"/>
      <c r="L10" s="39"/>
      <c r="M10" s="39"/>
    </row>
    <row r="11" spans="1:14" s="24" customFormat="1" ht="15">
      <c r="A11" s="366" t="s">
        <v>109</v>
      </c>
      <c r="B11" s="204">
        <v>20</v>
      </c>
      <c r="C11" s="92"/>
      <c r="D11" s="92"/>
      <c r="E11" s="148"/>
      <c r="F11" s="148"/>
      <c r="G11" s="148"/>
      <c r="H11" s="148"/>
      <c r="I11" s="148"/>
      <c r="K11" s="39"/>
      <c r="L11" s="39"/>
      <c r="M11" s="39"/>
    </row>
    <row r="12" spans="1:14" s="24" customFormat="1" ht="15">
      <c r="A12" s="366" t="s">
        <v>110</v>
      </c>
      <c r="B12" s="204">
        <v>20</v>
      </c>
      <c r="C12" s="92"/>
      <c r="D12" s="92"/>
      <c r="E12" s="148"/>
      <c r="F12" s="148"/>
      <c r="G12" s="148"/>
      <c r="H12" s="148"/>
      <c r="I12" s="148"/>
      <c r="K12" s="39"/>
      <c r="L12" s="39"/>
      <c r="M12" s="39"/>
    </row>
    <row r="13" spans="1:14" s="24" customFormat="1" ht="15.75">
      <c r="A13" s="367" t="s">
        <v>9</v>
      </c>
      <c r="B13" s="205">
        <f>SUM(B6:B12)</f>
        <v>300</v>
      </c>
      <c r="C13" s="102"/>
      <c r="D13" s="102"/>
      <c r="E13" s="148"/>
      <c r="F13" s="148"/>
      <c r="G13" s="148"/>
      <c r="H13" s="148"/>
      <c r="I13" s="148"/>
      <c r="K13" s="39"/>
      <c r="L13" s="39"/>
      <c r="M13" s="39"/>
    </row>
    <row r="14" spans="1:14" s="24" customFormat="1" ht="15.6" customHeight="1">
      <c r="A14" s="460" t="s">
        <v>111</v>
      </c>
      <c r="B14" s="461"/>
      <c r="C14" s="93"/>
      <c r="D14" s="29"/>
      <c r="E14" s="153"/>
      <c r="F14" s="153"/>
      <c r="G14" s="153"/>
      <c r="H14" s="153"/>
      <c r="I14" s="148"/>
      <c r="K14" s="39"/>
      <c r="L14" s="39"/>
      <c r="M14" s="39"/>
    </row>
    <row r="15" spans="1:14" s="24" customFormat="1" ht="15.75">
      <c r="A15" s="450" t="s">
        <v>112</v>
      </c>
      <c r="B15" s="451"/>
      <c r="C15" s="38"/>
      <c r="D15" s="191"/>
      <c r="E15" s="153"/>
      <c r="F15" s="153"/>
      <c r="G15" s="153"/>
      <c r="H15" s="153"/>
      <c r="I15" s="148"/>
      <c r="K15" s="39"/>
      <c r="L15" s="39"/>
      <c r="M15" s="39"/>
    </row>
    <row r="16" spans="1:14" s="24" customFormat="1" ht="13.15" customHeight="1">
      <c r="A16" s="368" t="s">
        <v>10</v>
      </c>
      <c r="B16" s="203" t="s">
        <v>11</v>
      </c>
      <c r="C16" s="38"/>
      <c r="D16" s="191"/>
      <c r="E16" s="153"/>
      <c r="F16" s="153"/>
      <c r="G16" s="153"/>
      <c r="H16" s="153"/>
      <c r="I16" s="148"/>
      <c r="K16" s="39"/>
      <c r="L16" s="39"/>
      <c r="M16" s="39"/>
    </row>
    <row r="17" spans="1:13" s="24" customFormat="1" ht="15">
      <c r="A17" s="366" t="s">
        <v>12</v>
      </c>
      <c r="B17" s="204">
        <v>70</v>
      </c>
      <c r="C17" s="38"/>
      <c r="D17" s="191"/>
      <c r="E17" s="153"/>
      <c r="F17" s="153"/>
      <c r="G17" s="153"/>
      <c r="H17" s="153"/>
      <c r="I17" s="148"/>
      <c r="K17" s="39"/>
      <c r="L17" s="39"/>
      <c r="M17" s="39"/>
    </row>
    <row r="18" spans="1:13" s="24" customFormat="1" ht="25.5">
      <c r="A18" s="366" t="s">
        <v>13</v>
      </c>
      <c r="B18" s="204">
        <v>60</v>
      </c>
      <c r="C18" s="38" t="s">
        <v>290</v>
      </c>
      <c r="D18" s="363">
        <v>60</v>
      </c>
      <c r="E18" s="153"/>
      <c r="F18" s="153"/>
      <c r="G18" s="153"/>
      <c r="H18" s="153"/>
      <c r="I18" s="148"/>
      <c r="K18" s="39"/>
      <c r="L18" s="39"/>
      <c r="M18" s="39"/>
    </row>
    <row r="19" spans="1:13" s="24" customFormat="1" ht="15">
      <c r="A19" s="366" t="s">
        <v>113</v>
      </c>
      <c r="B19" s="204">
        <v>50</v>
      </c>
      <c r="C19" s="38"/>
      <c r="D19" s="191"/>
      <c r="E19" s="153"/>
      <c r="F19" s="153"/>
      <c r="G19" s="153"/>
      <c r="H19" s="153"/>
      <c r="I19" s="148"/>
      <c r="K19" s="39"/>
      <c r="L19" s="39"/>
      <c r="M19" s="39"/>
    </row>
    <row r="20" spans="1:13" s="24" customFormat="1" ht="15">
      <c r="A20" s="366" t="s">
        <v>114</v>
      </c>
      <c r="B20" s="204">
        <v>40</v>
      </c>
      <c r="C20" s="38"/>
      <c r="D20" s="191"/>
      <c r="E20" s="148"/>
      <c r="F20" s="148"/>
      <c r="G20" s="148"/>
      <c r="H20" s="148"/>
      <c r="I20" s="148"/>
      <c r="K20" s="39"/>
      <c r="L20" s="39"/>
      <c r="M20" s="39"/>
    </row>
    <row r="21" spans="1:13" s="24" customFormat="1" ht="13.15" customHeight="1">
      <c r="A21" s="366" t="s">
        <v>115</v>
      </c>
      <c r="B21" s="204" t="s">
        <v>116</v>
      </c>
      <c r="C21" s="38"/>
      <c r="D21" s="170"/>
      <c r="E21" s="148"/>
      <c r="F21" s="149"/>
      <c r="G21" s="148"/>
      <c r="H21" s="149"/>
      <c r="I21" s="148"/>
      <c r="K21" s="39"/>
      <c r="L21" s="39"/>
      <c r="M21" s="39"/>
    </row>
    <row r="22" spans="1:13" s="24" customFormat="1" ht="31.5">
      <c r="A22" s="368" t="s">
        <v>10</v>
      </c>
      <c r="B22" s="203" t="s">
        <v>117</v>
      </c>
      <c r="C22" s="38"/>
      <c r="D22" s="170"/>
      <c r="E22" s="148"/>
      <c r="F22" s="149"/>
      <c r="G22" s="148"/>
      <c r="H22" s="149"/>
      <c r="I22" s="148"/>
      <c r="K22" s="39"/>
      <c r="L22" s="39"/>
      <c r="M22" s="39"/>
    </row>
    <row r="23" spans="1:13" s="24" customFormat="1" ht="15">
      <c r="A23" s="366" t="s">
        <v>12</v>
      </c>
      <c r="B23" s="204">
        <v>70</v>
      </c>
      <c r="C23" s="38"/>
      <c r="D23" s="170"/>
      <c r="E23" s="148"/>
      <c r="F23" s="149"/>
      <c r="G23" s="148"/>
      <c r="H23" s="149"/>
      <c r="I23" s="148"/>
    </row>
    <row r="24" spans="1:13" s="24" customFormat="1" ht="15">
      <c r="A24" s="366" t="s">
        <v>118</v>
      </c>
      <c r="B24" s="204">
        <v>30</v>
      </c>
      <c r="C24" s="38"/>
      <c r="D24" s="170"/>
      <c r="E24" s="148"/>
      <c r="F24" s="149"/>
      <c r="G24" s="148"/>
      <c r="H24" s="149"/>
      <c r="I24" s="148"/>
    </row>
    <row r="25" spans="1:13" s="24" customFormat="1" ht="15">
      <c r="A25" s="366" t="s">
        <v>119</v>
      </c>
      <c r="B25" s="204">
        <v>20</v>
      </c>
      <c r="C25" s="38"/>
      <c r="D25" s="170"/>
      <c r="E25" s="148"/>
      <c r="F25" s="149"/>
      <c r="G25" s="148"/>
      <c r="H25" s="149"/>
      <c r="I25" s="148"/>
    </row>
    <row r="26" spans="1:13" s="24" customFormat="1" ht="13.15" customHeight="1">
      <c r="A26" s="366" t="s">
        <v>120</v>
      </c>
      <c r="B26" s="204">
        <v>10</v>
      </c>
      <c r="C26" s="38"/>
      <c r="D26" s="170"/>
      <c r="E26" s="148"/>
      <c r="F26" s="149"/>
      <c r="G26" s="148"/>
      <c r="H26" s="149"/>
      <c r="I26" s="148"/>
    </row>
    <row r="27" spans="1:13" s="24" customFormat="1" ht="60">
      <c r="A27" s="366" t="s">
        <v>121</v>
      </c>
      <c r="B27" s="204" t="s">
        <v>116</v>
      </c>
      <c r="C27" s="38"/>
      <c r="D27" s="170"/>
      <c r="E27" s="148"/>
      <c r="F27" s="149"/>
      <c r="G27" s="148"/>
      <c r="H27" s="149"/>
      <c r="I27" s="148"/>
    </row>
    <row r="28" spans="1:13" s="24" customFormat="1" ht="31.5">
      <c r="A28" s="368" t="s">
        <v>10</v>
      </c>
      <c r="B28" s="203" t="s">
        <v>122</v>
      </c>
      <c r="C28" s="38"/>
      <c r="D28" s="170"/>
      <c r="E28" s="148"/>
      <c r="F28" s="149"/>
      <c r="G28" s="148"/>
      <c r="H28" s="149"/>
      <c r="I28" s="148"/>
    </row>
    <row r="29" spans="1:13" s="24" customFormat="1" ht="15">
      <c r="A29" s="366" t="s">
        <v>12</v>
      </c>
      <c r="B29" s="204">
        <v>70</v>
      </c>
      <c r="C29" s="38"/>
      <c r="D29" s="170"/>
      <c r="E29" s="148"/>
      <c r="F29" s="149"/>
      <c r="G29" s="148"/>
      <c r="H29" s="149"/>
      <c r="I29" s="148"/>
    </row>
    <row r="30" spans="1:13" s="24" customFormat="1" ht="15">
      <c r="A30" s="366" t="s">
        <v>118</v>
      </c>
      <c r="B30" s="204">
        <v>5</v>
      </c>
      <c r="C30" s="38"/>
      <c r="D30" s="170"/>
      <c r="E30" s="148"/>
      <c r="F30" s="149"/>
      <c r="G30" s="148"/>
      <c r="H30" s="149"/>
      <c r="I30" s="148"/>
    </row>
    <row r="31" spans="1:13" s="24" customFormat="1" ht="13.15" customHeight="1">
      <c r="A31" s="366" t="s">
        <v>119</v>
      </c>
      <c r="B31" s="204">
        <v>3</v>
      </c>
      <c r="C31" s="38"/>
      <c r="D31" s="170"/>
      <c r="E31" s="148"/>
      <c r="F31" s="149"/>
      <c r="G31" s="148"/>
      <c r="H31" s="149"/>
      <c r="I31" s="148"/>
    </row>
    <row r="32" spans="1:13" s="24" customFormat="1" ht="15">
      <c r="A32" s="366" t="s">
        <v>120</v>
      </c>
      <c r="B32" s="204">
        <v>1</v>
      </c>
      <c r="C32" s="38"/>
      <c r="D32" s="170"/>
      <c r="E32" s="148"/>
      <c r="F32" s="149"/>
      <c r="G32" s="148"/>
      <c r="H32" s="149"/>
      <c r="I32" s="148"/>
    </row>
    <row r="33" spans="1:9" s="24" customFormat="1" ht="60">
      <c r="A33" s="366" t="s">
        <v>121</v>
      </c>
      <c r="B33" s="204" t="s">
        <v>116</v>
      </c>
      <c r="C33" s="38"/>
      <c r="D33" s="170"/>
      <c r="E33" s="148"/>
      <c r="F33" s="149"/>
      <c r="G33" s="148"/>
      <c r="H33" s="149"/>
      <c r="I33" s="148"/>
    </row>
    <row r="34" spans="1:9" s="24" customFormat="1" ht="15.6" customHeight="1">
      <c r="A34" s="460" t="s">
        <v>123</v>
      </c>
      <c r="B34" s="461"/>
      <c r="C34" s="102"/>
      <c r="D34" s="190"/>
      <c r="E34" s="148"/>
      <c r="F34" s="149"/>
      <c r="G34" s="148"/>
      <c r="H34" s="149"/>
      <c r="I34" s="148"/>
    </row>
    <row r="35" spans="1:9" s="24" customFormat="1" ht="13.15" customHeight="1">
      <c r="A35" s="450" t="s">
        <v>124</v>
      </c>
      <c r="B35" s="451"/>
      <c r="C35" s="38"/>
      <c r="D35" s="170"/>
      <c r="E35" s="148"/>
      <c r="F35" s="149"/>
      <c r="G35" s="148"/>
      <c r="H35" s="149"/>
      <c r="I35" s="150"/>
    </row>
    <row r="36" spans="1:9" s="24" customFormat="1" ht="15.75">
      <c r="A36" s="368" t="s">
        <v>10</v>
      </c>
      <c r="B36" s="206" t="s">
        <v>5</v>
      </c>
      <c r="C36" s="38"/>
      <c r="D36" s="170"/>
      <c r="E36" s="148"/>
      <c r="F36" s="149"/>
      <c r="G36" s="148"/>
      <c r="H36" s="149"/>
      <c r="I36" s="150"/>
    </row>
    <row r="37" spans="1:9" s="24" customFormat="1" ht="15">
      <c r="A37" s="366" t="s">
        <v>12</v>
      </c>
      <c r="B37" s="204">
        <v>70</v>
      </c>
      <c r="C37" s="38"/>
      <c r="D37" s="170"/>
      <c r="E37" s="148"/>
      <c r="F37" s="149"/>
      <c r="G37" s="148"/>
      <c r="H37" s="149"/>
      <c r="I37" s="150"/>
    </row>
    <row r="38" spans="1:9" s="24" customFormat="1" ht="25.5">
      <c r="A38" s="366" t="s">
        <v>13</v>
      </c>
      <c r="B38" s="204">
        <v>60</v>
      </c>
      <c r="C38" s="38" t="s">
        <v>290</v>
      </c>
      <c r="D38" s="21">
        <v>60</v>
      </c>
      <c r="E38" s="148"/>
      <c r="F38" s="149"/>
      <c r="G38" s="148"/>
      <c r="H38" s="149"/>
      <c r="I38" s="150"/>
    </row>
    <row r="39" spans="1:9" s="24" customFormat="1" ht="15">
      <c r="A39" s="366" t="s">
        <v>125</v>
      </c>
      <c r="B39" s="204">
        <v>50</v>
      </c>
      <c r="C39" s="38"/>
      <c r="D39" s="170"/>
      <c r="E39" s="148"/>
      <c r="F39" s="149"/>
      <c r="G39" s="148"/>
      <c r="H39" s="149"/>
      <c r="I39" s="150"/>
    </row>
    <row r="40" spans="1:9" s="24" customFormat="1" ht="15">
      <c r="A40" s="366" t="s">
        <v>126</v>
      </c>
      <c r="B40" s="204">
        <v>40</v>
      </c>
      <c r="C40" s="38"/>
      <c r="D40" s="170"/>
      <c r="E40" s="148"/>
      <c r="F40" s="149"/>
      <c r="G40" s="148"/>
      <c r="H40" s="149"/>
      <c r="I40" s="148"/>
    </row>
    <row r="41" spans="1:9" s="24" customFormat="1" ht="13.15" customHeight="1">
      <c r="A41" s="366" t="s">
        <v>127</v>
      </c>
      <c r="B41" s="204">
        <v>20</v>
      </c>
      <c r="C41" s="38"/>
      <c r="D41" s="170"/>
      <c r="E41" s="148"/>
      <c r="F41" s="149"/>
      <c r="G41" s="148"/>
      <c r="H41" s="149"/>
      <c r="I41" s="148"/>
    </row>
    <row r="42" spans="1:9" s="24" customFormat="1" ht="60">
      <c r="A42" s="366" t="s">
        <v>128</v>
      </c>
      <c r="B42" s="204" t="s">
        <v>116</v>
      </c>
      <c r="C42" s="38"/>
      <c r="D42" s="170"/>
      <c r="E42" s="148"/>
      <c r="F42" s="149"/>
      <c r="G42" s="148"/>
      <c r="H42" s="149"/>
      <c r="I42" s="148"/>
    </row>
    <row r="43" spans="1:9" s="24" customFormat="1" ht="15.75">
      <c r="A43" s="369" t="s">
        <v>129</v>
      </c>
      <c r="B43" s="293"/>
      <c r="C43" s="293"/>
      <c r="D43" s="190"/>
      <c r="E43" s="148"/>
      <c r="F43" s="149"/>
      <c r="G43" s="148"/>
      <c r="H43" s="149"/>
      <c r="I43" s="148"/>
    </row>
    <row r="44" spans="1:9" s="24" customFormat="1" ht="15.75">
      <c r="A44" s="450" t="s">
        <v>130</v>
      </c>
      <c r="B44" s="451"/>
      <c r="C44" s="38"/>
      <c r="D44" s="170"/>
      <c r="E44" s="148"/>
      <c r="F44" s="149"/>
      <c r="G44" s="148"/>
      <c r="H44" s="149"/>
      <c r="I44" s="148"/>
    </row>
    <row r="45" spans="1:9" s="24" customFormat="1" ht="13.15" customHeight="1">
      <c r="A45" s="368" t="s">
        <v>10</v>
      </c>
      <c r="B45" s="206" t="s">
        <v>5</v>
      </c>
      <c r="C45" s="38"/>
      <c r="D45" s="170"/>
      <c r="E45" s="148"/>
      <c r="F45" s="149"/>
      <c r="G45" s="148"/>
      <c r="H45" s="149"/>
      <c r="I45" s="150"/>
    </row>
    <row r="46" spans="1:9" s="24" customFormat="1" ht="15">
      <c r="A46" s="366" t="s">
        <v>12</v>
      </c>
      <c r="B46" s="204">
        <v>30</v>
      </c>
      <c r="C46" s="38"/>
      <c r="D46" s="170"/>
      <c r="E46" s="148"/>
      <c r="F46" s="149"/>
      <c r="G46" s="148"/>
      <c r="H46" s="149"/>
      <c r="I46" s="150"/>
    </row>
    <row r="47" spans="1:9" s="24" customFormat="1" ht="15">
      <c r="A47" s="366" t="s">
        <v>13</v>
      </c>
      <c r="B47" s="204">
        <v>10</v>
      </c>
      <c r="C47" s="38" t="s">
        <v>330</v>
      </c>
      <c r="D47" s="21">
        <v>10</v>
      </c>
      <c r="E47" s="148"/>
      <c r="F47" s="149"/>
      <c r="G47" s="148"/>
      <c r="H47" s="149"/>
      <c r="I47" s="150"/>
    </row>
    <row r="48" spans="1:9" s="24" customFormat="1" ht="15">
      <c r="A48" s="366" t="s">
        <v>113</v>
      </c>
      <c r="B48" s="204">
        <v>8</v>
      </c>
      <c r="C48" s="38"/>
      <c r="D48" s="170"/>
      <c r="E48" s="148"/>
      <c r="F48" s="149"/>
      <c r="G48" s="148"/>
      <c r="H48" s="149"/>
      <c r="I48" s="150"/>
    </row>
    <row r="49" spans="1:9" s="24" customFormat="1" ht="15">
      <c r="A49" s="366" t="s">
        <v>120</v>
      </c>
      <c r="B49" s="204">
        <v>4</v>
      </c>
      <c r="C49" s="38"/>
      <c r="D49" s="170"/>
      <c r="E49" s="148"/>
      <c r="F49" s="149"/>
      <c r="G49" s="148"/>
      <c r="H49" s="149"/>
      <c r="I49" s="148"/>
    </row>
    <row r="50" spans="1:9" s="24" customFormat="1" ht="13.15" customHeight="1">
      <c r="A50" s="366" t="s">
        <v>121</v>
      </c>
      <c r="B50" s="204" t="s">
        <v>116</v>
      </c>
      <c r="C50" s="38"/>
      <c r="D50" s="170"/>
      <c r="E50" s="148"/>
      <c r="F50" s="149"/>
      <c r="G50" s="148"/>
      <c r="H50" s="149"/>
      <c r="I50" s="148"/>
    </row>
    <row r="51" spans="1:9" s="24" customFormat="1" ht="15.75">
      <c r="A51" s="450" t="s">
        <v>131</v>
      </c>
      <c r="B51" s="451"/>
      <c r="C51" s="38"/>
      <c r="D51" s="170"/>
      <c r="E51" s="148"/>
      <c r="F51" s="149"/>
      <c r="G51" s="148"/>
      <c r="H51" s="149"/>
      <c r="I51" s="148"/>
    </row>
    <row r="52" spans="1:9" s="24" customFormat="1" ht="15.75">
      <c r="A52" s="368" t="s">
        <v>10</v>
      </c>
      <c r="B52" s="206" t="s">
        <v>5</v>
      </c>
      <c r="C52" s="38"/>
      <c r="D52" s="170"/>
      <c r="E52" s="148"/>
      <c r="F52" s="149"/>
      <c r="G52" s="148"/>
      <c r="H52" s="149"/>
      <c r="I52" s="148"/>
    </row>
    <row r="53" spans="1:9" s="24" customFormat="1" ht="15">
      <c r="A53" s="366" t="s">
        <v>12</v>
      </c>
      <c r="B53" s="204">
        <v>30</v>
      </c>
      <c r="C53" s="38"/>
      <c r="D53" s="170"/>
      <c r="E53" s="148"/>
      <c r="F53" s="149"/>
      <c r="G53" s="148"/>
      <c r="H53" s="149"/>
      <c r="I53" s="148"/>
    </row>
    <row r="54" spans="1:9" s="24" customFormat="1" ht="13.15" customHeight="1">
      <c r="A54" s="366" t="s">
        <v>0</v>
      </c>
      <c r="B54" s="204">
        <v>10</v>
      </c>
      <c r="C54" s="38"/>
      <c r="D54" s="170"/>
      <c r="E54" s="148"/>
      <c r="F54" s="149"/>
      <c r="G54" s="148"/>
      <c r="H54" s="149"/>
      <c r="I54" s="150"/>
    </row>
    <row r="55" spans="1:9" s="24" customFormat="1" ht="15">
      <c r="A55" s="366" t="s">
        <v>1</v>
      </c>
      <c r="B55" s="204">
        <v>8</v>
      </c>
      <c r="C55" s="38" t="s">
        <v>79</v>
      </c>
      <c r="D55" s="21">
        <v>8</v>
      </c>
      <c r="E55" s="148"/>
      <c r="F55" s="149"/>
      <c r="G55" s="148"/>
      <c r="H55" s="149"/>
      <c r="I55" s="150"/>
    </row>
    <row r="56" spans="1:9" s="24" customFormat="1" ht="15">
      <c r="A56" s="366" t="s">
        <v>132</v>
      </c>
      <c r="B56" s="204">
        <v>4</v>
      </c>
      <c r="C56" s="38"/>
      <c r="D56" s="170"/>
      <c r="E56" s="148"/>
      <c r="F56" s="149"/>
      <c r="G56" s="148"/>
      <c r="H56" s="149"/>
      <c r="I56" s="150"/>
    </row>
    <row r="57" spans="1:9" s="24" customFormat="1" ht="60">
      <c r="A57" s="366" t="s">
        <v>133</v>
      </c>
      <c r="B57" s="204" t="s">
        <v>116</v>
      </c>
      <c r="C57" s="38"/>
      <c r="D57" s="170"/>
      <c r="E57" s="148"/>
      <c r="F57" s="149"/>
      <c r="G57" s="148"/>
      <c r="H57" s="149"/>
      <c r="I57" s="150"/>
    </row>
    <row r="58" spans="1:9" s="24" customFormat="1" ht="15.75">
      <c r="A58" s="369" t="s">
        <v>134</v>
      </c>
      <c r="B58" s="293"/>
      <c r="C58" s="293"/>
      <c r="D58" s="190"/>
      <c r="E58" s="148"/>
      <c r="F58" s="149"/>
      <c r="G58" s="148"/>
      <c r="H58" s="149"/>
      <c r="I58" s="148"/>
    </row>
    <row r="59" spans="1:9" s="24" customFormat="1" ht="13.15" customHeight="1">
      <c r="A59" s="450" t="s">
        <v>130</v>
      </c>
      <c r="B59" s="451"/>
      <c r="C59" s="38"/>
      <c r="D59" s="170"/>
      <c r="E59" s="148"/>
      <c r="F59" s="149"/>
      <c r="G59" s="148"/>
      <c r="H59" s="149"/>
      <c r="I59" s="148"/>
    </row>
    <row r="60" spans="1:9" s="24" customFormat="1" ht="15.75">
      <c r="A60" s="368" t="s">
        <v>10</v>
      </c>
      <c r="B60" s="206" t="s">
        <v>5</v>
      </c>
      <c r="C60" s="38"/>
      <c r="D60" s="170"/>
      <c r="E60" s="148"/>
      <c r="F60" s="149"/>
      <c r="G60" s="148"/>
      <c r="H60" s="149"/>
      <c r="I60" s="148"/>
    </row>
    <row r="61" spans="1:9" s="24" customFormat="1" ht="15">
      <c r="A61" s="366" t="s">
        <v>12</v>
      </c>
      <c r="B61" s="204">
        <v>20</v>
      </c>
      <c r="C61" s="38"/>
      <c r="D61" s="170"/>
      <c r="E61" s="148"/>
      <c r="F61" s="149"/>
      <c r="G61" s="148"/>
      <c r="H61" s="149"/>
      <c r="I61" s="148"/>
    </row>
    <row r="62" spans="1:9" s="24" customFormat="1" ht="15">
      <c r="A62" s="366" t="s">
        <v>13</v>
      </c>
      <c r="B62" s="204">
        <v>15</v>
      </c>
      <c r="C62" s="38" t="s">
        <v>330</v>
      </c>
      <c r="D62" s="21">
        <v>15</v>
      </c>
      <c r="E62" s="148"/>
      <c r="F62" s="149"/>
      <c r="G62" s="148"/>
      <c r="H62" s="149"/>
      <c r="I62" s="148"/>
    </row>
    <row r="63" spans="1:9" s="24" customFormat="1" ht="13.15" customHeight="1">
      <c r="A63" s="366" t="s">
        <v>113</v>
      </c>
      <c r="B63" s="204">
        <v>10</v>
      </c>
      <c r="C63" s="38"/>
      <c r="D63" s="170"/>
      <c r="E63" s="148"/>
      <c r="F63" s="149"/>
      <c r="G63" s="148"/>
      <c r="H63" s="149"/>
      <c r="I63" s="150"/>
    </row>
    <row r="64" spans="1:9" s="24" customFormat="1" ht="15">
      <c r="A64" s="366" t="s">
        <v>120</v>
      </c>
      <c r="B64" s="204">
        <v>5</v>
      </c>
      <c r="C64" s="38"/>
      <c r="D64" s="170"/>
      <c r="E64" s="148"/>
      <c r="F64" s="149"/>
      <c r="G64" s="148"/>
      <c r="H64" s="149"/>
      <c r="I64" s="150"/>
    </row>
    <row r="65" spans="1:12" s="24" customFormat="1" ht="60">
      <c r="A65" s="366" t="s">
        <v>121</v>
      </c>
      <c r="B65" s="204" t="s">
        <v>116</v>
      </c>
      <c r="C65" s="38"/>
      <c r="D65" s="170"/>
      <c r="E65" s="148"/>
      <c r="F65" s="149"/>
      <c r="G65" s="148"/>
      <c r="H65" s="149"/>
      <c r="I65" s="150"/>
    </row>
    <row r="66" spans="1:12" s="24" customFormat="1" ht="15.75">
      <c r="A66" s="450" t="s">
        <v>135</v>
      </c>
      <c r="B66" s="451"/>
      <c r="C66" s="38"/>
      <c r="D66" s="170"/>
      <c r="E66" s="148"/>
      <c r="F66" s="149"/>
      <c r="G66" s="148"/>
      <c r="H66" s="149"/>
      <c r="I66" s="150"/>
    </row>
    <row r="67" spans="1:12" s="24" customFormat="1" ht="13.15" customHeight="1">
      <c r="A67" s="368" t="s">
        <v>10</v>
      </c>
      <c r="B67" s="206" t="s">
        <v>5</v>
      </c>
      <c r="C67" s="38"/>
      <c r="D67" s="170"/>
      <c r="E67" s="148"/>
      <c r="F67" s="149"/>
      <c r="G67" s="148"/>
      <c r="H67" s="149"/>
      <c r="I67" s="148"/>
    </row>
    <row r="68" spans="1:12" s="39" customFormat="1" ht="13.15" customHeight="1">
      <c r="A68" s="366" t="s">
        <v>12</v>
      </c>
      <c r="B68" s="204">
        <v>10</v>
      </c>
      <c r="C68" s="38"/>
      <c r="D68" s="170"/>
      <c r="E68" s="148"/>
      <c r="F68" s="149"/>
      <c r="G68" s="148"/>
      <c r="H68" s="149"/>
      <c r="I68" s="148"/>
    </row>
    <row r="69" spans="1:12" s="24" customFormat="1" ht="15">
      <c r="A69" s="366" t="s">
        <v>2</v>
      </c>
      <c r="B69" s="204">
        <v>7</v>
      </c>
      <c r="C69" s="38" t="s">
        <v>79</v>
      </c>
      <c r="D69" s="21">
        <v>7</v>
      </c>
      <c r="E69" s="148"/>
      <c r="F69" s="149"/>
      <c r="G69" s="148"/>
      <c r="H69" s="149"/>
      <c r="I69" s="148"/>
    </row>
    <row r="70" spans="1:12" s="24" customFormat="1" ht="15">
      <c r="A70" s="366" t="s">
        <v>132</v>
      </c>
      <c r="B70" s="204">
        <v>3</v>
      </c>
      <c r="C70" s="38"/>
      <c r="D70" s="170"/>
      <c r="E70" s="148"/>
      <c r="F70" s="149"/>
      <c r="G70" s="148"/>
      <c r="H70" s="149"/>
      <c r="I70" s="150"/>
    </row>
    <row r="71" spans="1:12" s="24" customFormat="1" ht="60">
      <c r="A71" s="366" t="s">
        <v>133</v>
      </c>
      <c r="B71" s="204" t="s">
        <v>116</v>
      </c>
      <c r="C71" s="38"/>
      <c r="D71" s="170"/>
      <c r="E71" s="148"/>
      <c r="F71" s="149"/>
      <c r="G71" s="148"/>
      <c r="H71" s="149"/>
      <c r="I71" s="150"/>
    </row>
    <row r="72" spans="1:12" s="24" customFormat="1" ht="31.15" customHeight="1">
      <c r="A72" s="369" t="s">
        <v>136</v>
      </c>
      <c r="B72" s="293"/>
      <c r="C72" s="293"/>
      <c r="D72" s="190"/>
      <c r="E72" s="148"/>
      <c r="F72" s="149"/>
      <c r="G72" s="148"/>
      <c r="H72" s="149"/>
      <c r="I72" s="150"/>
    </row>
    <row r="73" spans="1:12" s="24" customFormat="1" ht="15.6" customHeight="1">
      <c r="A73" s="450" t="s">
        <v>137</v>
      </c>
      <c r="B73" s="451"/>
      <c r="C73" s="38"/>
      <c r="D73" s="170"/>
      <c r="E73" s="148"/>
      <c r="F73" s="149"/>
      <c r="G73" s="148"/>
      <c r="H73" s="149"/>
      <c r="I73" s="150"/>
    </row>
    <row r="74" spans="1:12" s="24" customFormat="1" ht="15.75">
      <c r="A74" s="368" t="s">
        <v>10</v>
      </c>
      <c r="B74" s="206" t="s">
        <v>5</v>
      </c>
      <c r="C74" s="38"/>
      <c r="D74" s="170"/>
      <c r="E74" s="148"/>
      <c r="F74" s="149"/>
      <c r="G74" s="148"/>
      <c r="H74" s="149"/>
      <c r="I74" s="150"/>
    </row>
    <row r="75" spans="1:12" s="24" customFormat="1" ht="15">
      <c r="A75" s="366" t="s">
        <v>12</v>
      </c>
      <c r="B75" s="204">
        <v>20</v>
      </c>
      <c r="C75" s="38"/>
      <c r="D75" s="170"/>
      <c r="E75" s="148"/>
      <c r="F75" s="149"/>
      <c r="G75" s="148"/>
      <c r="H75" s="149"/>
      <c r="I75" s="148"/>
    </row>
    <row r="76" spans="1:12" s="3" customFormat="1" ht="15">
      <c r="A76" s="366" t="s">
        <v>13</v>
      </c>
      <c r="B76" s="204">
        <v>15</v>
      </c>
      <c r="C76" s="38" t="s">
        <v>330</v>
      </c>
      <c r="D76" s="21">
        <v>15</v>
      </c>
      <c r="E76" s="154"/>
      <c r="F76" s="155"/>
      <c r="G76" s="154"/>
      <c r="H76" s="155"/>
      <c r="I76" s="154"/>
      <c r="J76" s="155"/>
      <c r="K76" s="154"/>
      <c r="L76" s="155"/>
    </row>
    <row r="77" spans="1:12" s="219" customFormat="1" ht="15">
      <c r="A77" s="366" t="s">
        <v>113</v>
      </c>
      <c r="B77" s="204">
        <v>10</v>
      </c>
      <c r="C77" s="38"/>
      <c r="D77" s="170"/>
      <c r="E77" s="154"/>
      <c r="F77" s="155"/>
      <c r="G77" s="154"/>
      <c r="H77" s="155"/>
      <c r="I77" s="154"/>
      <c r="J77" s="155"/>
      <c r="K77" s="154"/>
      <c r="L77" s="155"/>
    </row>
    <row r="78" spans="1:12" s="219" customFormat="1" ht="15">
      <c r="A78" s="366" t="s">
        <v>120</v>
      </c>
      <c r="B78" s="204">
        <v>5</v>
      </c>
      <c r="C78" s="38"/>
      <c r="D78" s="170"/>
      <c r="E78" s="154"/>
      <c r="F78" s="155"/>
      <c r="G78" s="154"/>
      <c r="H78" s="155"/>
      <c r="I78" s="154"/>
      <c r="J78" s="155"/>
      <c r="K78" s="154"/>
      <c r="L78" s="155"/>
    </row>
    <row r="79" spans="1:12" s="219" customFormat="1" ht="60">
      <c r="A79" s="366" t="s">
        <v>121</v>
      </c>
      <c r="B79" s="204" t="s">
        <v>116</v>
      </c>
      <c r="C79" s="38"/>
      <c r="D79" s="170"/>
      <c r="E79" s="154"/>
      <c r="F79" s="155"/>
      <c r="G79" s="154"/>
      <c r="H79" s="155"/>
      <c r="I79" s="154"/>
      <c r="J79" s="155"/>
      <c r="K79" s="154"/>
      <c r="L79" s="155"/>
    </row>
    <row r="80" spans="1:12" s="219" customFormat="1" ht="15.75">
      <c r="A80" s="450" t="s">
        <v>138</v>
      </c>
      <c r="B80" s="451"/>
      <c r="C80" s="38"/>
      <c r="D80" s="170"/>
      <c r="E80" s="154"/>
      <c r="F80" s="155"/>
      <c r="G80" s="154"/>
      <c r="H80" s="155"/>
      <c r="I80" s="154"/>
      <c r="J80" s="155"/>
      <c r="K80" s="154"/>
      <c r="L80" s="155"/>
    </row>
    <row r="81" spans="1:12" s="219" customFormat="1" ht="15.75">
      <c r="A81" s="368" t="s">
        <v>10</v>
      </c>
      <c r="B81" s="206" t="s">
        <v>5</v>
      </c>
      <c r="C81" s="38"/>
      <c r="D81" s="170"/>
      <c r="E81" s="154"/>
      <c r="F81" s="155"/>
      <c r="G81" s="154"/>
      <c r="H81" s="155"/>
      <c r="I81" s="154"/>
      <c r="J81" s="155"/>
      <c r="K81" s="154"/>
      <c r="L81" s="155"/>
    </row>
    <row r="82" spans="1:12" s="219" customFormat="1" ht="15">
      <c r="A82" s="366" t="s">
        <v>12</v>
      </c>
      <c r="B82" s="204">
        <v>20</v>
      </c>
      <c r="C82" s="38"/>
      <c r="D82" s="170"/>
      <c r="E82" s="154"/>
      <c r="F82" s="155"/>
      <c r="G82" s="154"/>
      <c r="H82" s="155"/>
      <c r="I82" s="154"/>
      <c r="J82" s="155"/>
      <c r="K82" s="154"/>
      <c r="L82" s="155"/>
    </row>
    <row r="83" spans="1:12" s="219" customFormat="1" ht="15">
      <c r="A83" s="366" t="s">
        <v>2</v>
      </c>
      <c r="B83" s="204">
        <v>7</v>
      </c>
      <c r="C83" s="38" t="s">
        <v>79</v>
      </c>
      <c r="D83" s="21">
        <v>7</v>
      </c>
      <c r="E83" s="154"/>
      <c r="F83" s="155"/>
      <c r="G83" s="154"/>
      <c r="H83" s="155"/>
      <c r="I83" s="154"/>
      <c r="J83" s="155"/>
      <c r="K83" s="154"/>
      <c r="L83" s="155"/>
    </row>
    <row r="84" spans="1:12" s="219" customFormat="1" ht="15">
      <c r="A84" s="366" t="s">
        <v>132</v>
      </c>
      <c r="B84" s="204">
        <v>3</v>
      </c>
      <c r="C84" s="38"/>
      <c r="D84" s="170"/>
      <c r="E84" s="154"/>
      <c r="F84" s="155"/>
      <c r="G84" s="154"/>
      <c r="H84" s="155"/>
      <c r="I84" s="154"/>
      <c r="J84" s="155"/>
      <c r="K84" s="154"/>
      <c r="L84" s="155"/>
    </row>
    <row r="85" spans="1:12" s="219" customFormat="1" ht="60">
      <c r="A85" s="366" t="s">
        <v>133</v>
      </c>
      <c r="B85" s="204" t="s">
        <v>116</v>
      </c>
      <c r="C85" s="38"/>
      <c r="D85" s="170"/>
      <c r="E85" s="154"/>
      <c r="F85" s="155"/>
      <c r="G85" s="154"/>
      <c r="H85" s="155"/>
      <c r="I85" s="154"/>
      <c r="J85" s="155"/>
      <c r="K85" s="154"/>
      <c r="L85" s="155"/>
    </row>
    <row r="86" spans="1:12" s="219" customFormat="1" ht="15.75">
      <c r="A86" s="369" t="s">
        <v>109</v>
      </c>
      <c r="B86" s="293"/>
      <c r="C86" s="293"/>
      <c r="D86" s="190"/>
      <c r="E86" s="154"/>
      <c r="F86" s="155"/>
      <c r="G86" s="154"/>
      <c r="H86" s="155"/>
      <c r="I86" s="154"/>
      <c r="J86" s="155"/>
      <c r="K86" s="154"/>
      <c r="L86" s="155"/>
    </row>
    <row r="87" spans="1:12" s="219" customFormat="1" ht="15.75">
      <c r="A87" s="450" t="s">
        <v>130</v>
      </c>
      <c r="B87" s="451"/>
      <c r="C87" s="38"/>
      <c r="D87" s="170"/>
      <c r="E87" s="154"/>
      <c r="F87" s="155"/>
      <c r="G87" s="154"/>
      <c r="H87" s="155"/>
      <c r="I87" s="154"/>
      <c r="J87" s="155"/>
      <c r="K87" s="154"/>
      <c r="L87" s="155"/>
    </row>
    <row r="88" spans="1:12" s="219" customFormat="1" ht="15.75">
      <c r="A88" s="368" t="s">
        <v>10</v>
      </c>
      <c r="B88" s="206" t="s">
        <v>5</v>
      </c>
      <c r="C88" s="38"/>
      <c r="D88" s="170"/>
      <c r="E88" s="154"/>
      <c r="F88" s="155"/>
      <c r="G88" s="154"/>
      <c r="H88" s="155"/>
      <c r="I88" s="154"/>
      <c r="J88" s="155"/>
      <c r="K88" s="154"/>
      <c r="L88" s="155"/>
    </row>
    <row r="89" spans="1:12" s="219" customFormat="1" ht="15">
      <c r="A89" s="366" t="s">
        <v>12</v>
      </c>
      <c r="B89" s="204">
        <v>15</v>
      </c>
      <c r="C89" s="38"/>
      <c r="D89" s="170"/>
      <c r="E89" s="154"/>
      <c r="F89" s="155"/>
      <c r="G89" s="154"/>
      <c r="H89" s="155"/>
      <c r="I89" s="154"/>
      <c r="J89" s="155"/>
      <c r="K89" s="154"/>
      <c r="L89" s="155"/>
    </row>
    <row r="90" spans="1:12" s="219" customFormat="1" ht="15">
      <c r="A90" s="366" t="s">
        <v>13</v>
      </c>
      <c r="B90" s="204">
        <v>10</v>
      </c>
      <c r="C90" s="38" t="s">
        <v>330</v>
      </c>
      <c r="D90" s="21">
        <v>10</v>
      </c>
      <c r="E90" s="154"/>
      <c r="F90" s="155"/>
      <c r="G90" s="154"/>
      <c r="H90" s="155"/>
      <c r="I90" s="154"/>
      <c r="J90" s="155"/>
      <c r="K90" s="154"/>
      <c r="L90" s="155"/>
    </row>
    <row r="91" spans="1:12" s="219" customFormat="1" ht="15">
      <c r="A91" s="366" t="s">
        <v>113</v>
      </c>
      <c r="B91" s="204">
        <v>7</v>
      </c>
      <c r="C91" s="38"/>
      <c r="D91" s="170"/>
      <c r="E91" s="154"/>
      <c r="F91" s="155"/>
      <c r="G91" s="154"/>
      <c r="H91" s="155"/>
      <c r="I91" s="154"/>
      <c r="J91" s="155"/>
      <c r="K91" s="154"/>
      <c r="L91" s="155"/>
    </row>
    <row r="92" spans="1:12" s="219" customFormat="1" ht="15">
      <c r="A92" s="366" t="s">
        <v>120</v>
      </c>
      <c r="B92" s="204">
        <v>5</v>
      </c>
      <c r="C92" s="38"/>
      <c r="D92" s="170"/>
      <c r="E92" s="154"/>
      <c r="F92" s="155"/>
      <c r="G92" s="154"/>
      <c r="H92" s="155"/>
      <c r="I92" s="154"/>
      <c r="J92" s="155"/>
      <c r="K92" s="154"/>
      <c r="L92" s="155"/>
    </row>
    <row r="93" spans="1:12" s="219" customFormat="1" ht="60">
      <c r="A93" s="366" t="s">
        <v>121</v>
      </c>
      <c r="B93" s="204" t="s">
        <v>116</v>
      </c>
      <c r="C93" s="38"/>
      <c r="D93" s="170"/>
      <c r="E93" s="154"/>
      <c r="F93" s="155"/>
      <c r="G93" s="154"/>
      <c r="H93" s="155"/>
      <c r="I93" s="154"/>
      <c r="J93" s="155"/>
      <c r="K93" s="154"/>
      <c r="L93" s="155"/>
    </row>
    <row r="94" spans="1:12" s="219" customFormat="1" ht="15.75">
      <c r="A94" s="450" t="s">
        <v>139</v>
      </c>
      <c r="B94" s="451"/>
      <c r="C94" s="38"/>
      <c r="D94" s="170"/>
      <c r="E94" s="154"/>
      <c r="F94" s="155"/>
      <c r="G94" s="154"/>
      <c r="H94" s="155"/>
      <c r="I94" s="154"/>
      <c r="J94" s="155"/>
      <c r="K94" s="154"/>
      <c r="L94" s="155"/>
    </row>
    <row r="95" spans="1:12" s="219" customFormat="1" ht="15.75">
      <c r="A95" s="368" t="s">
        <v>10</v>
      </c>
      <c r="B95" s="206" t="s">
        <v>5</v>
      </c>
      <c r="C95" s="38"/>
      <c r="D95" s="170"/>
      <c r="E95" s="154"/>
      <c r="F95" s="155"/>
      <c r="G95" s="154"/>
      <c r="H95" s="155"/>
      <c r="I95" s="154"/>
      <c r="J95" s="155"/>
      <c r="K95" s="154"/>
      <c r="L95" s="155"/>
    </row>
    <row r="96" spans="1:12" s="219" customFormat="1" ht="15">
      <c r="A96" s="366" t="s">
        <v>12</v>
      </c>
      <c r="B96" s="204">
        <v>5</v>
      </c>
      <c r="C96" s="38"/>
      <c r="D96" s="170"/>
      <c r="E96" s="154"/>
      <c r="F96" s="155"/>
      <c r="G96" s="154"/>
      <c r="H96" s="155"/>
      <c r="I96" s="154"/>
      <c r="J96" s="155"/>
      <c r="K96" s="154"/>
      <c r="L96" s="155"/>
    </row>
    <row r="97" spans="1:12" s="219" customFormat="1" ht="15">
      <c r="A97" s="366" t="s">
        <v>2</v>
      </c>
      <c r="B97" s="204">
        <v>3</v>
      </c>
      <c r="C97" s="38" t="s">
        <v>79</v>
      </c>
      <c r="D97" s="21">
        <v>3</v>
      </c>
      <c r="E97" s="154"/>
      <c r="F97" s="155"/>
      <c r="G97" s="154"/>
      <c r="H97" s="155"/>
      <c r="I97" s="154"/>
      <c r="J97" s="155"/>
      <c r="K97" s="154"/>
      <c r="L97" s="155"/>
    </row>
    <row r="98" spans="1:12" s="219" customFormat="1" ht="15">
      <c r="A98" s="366" t="s">
        <v>132</v>
      </c>
      <c r="B98" s="204">
        <v>1</v>
      </c>
      <c r="C98" s="38"/>
      <c r="D98" s="170"/>
      <c r="E98" s="154"/>
      <c r="F98" s="155"/>
      <c r="G98" s="154"/>
      <c r="H98" s="155"/>
      <c r="I98" s="154"/>
      <c r="J98" s="155"/>
      <c r="K98" s="154"/>
      <c r="L98" s="155"/>
    </row>
    <row r="99" spans="1:12" s="219" customFormat="1" ht="60">
      <c r="A99" s="366" t="s">
        <v>133</v>
      </c>
      <c r="B99" s="204" t="s">
        <v>116</v>
      </c>
      <c r="C99" s="38"/>
      <c r="D99" s="170"/>
      <c r="E99" s="154"/>
      <c r="F99" s="155"/>
      <c r="G99" s="154"/>
      <c r="H99" s="155"/>
      <c r="I99" s="154"/>
      <c r="J99" s="155"/>
      <c r="K99" s="154"/>
      <c r="L99" s="155"/>
    </row>
    <row r="100" spans="1:12" s="219" customFormat="1" ht="15.6" customHeight="1">
      <c r="A100" s="369" t="s">
        <v>140</v>
      </c>
      <c r="B100" s="293"/>
      <c r="C100" s="293"/>
      <c r="D100" s="190"/>
      <c r="E100" s="154"/>
      <c r="F100" s="155"/>
      <c r="G100" s="154"/>
      <c r="H100" s="155"/>
      <c r="I100" s="154"/>
      <c r="J100" s="155"/>
      <c r="K100" s="154"/>
      <c r="L100" s="155"/>
    </row>
    <row r="101" spans="1:12" s="219" customFormat="1" ht="15.75">
      <c r="A101" s="450" t="s">
        <v>130</v>
      </c>
      <c r="B101" s="451"/>
      <c r="C101" s="38"/>
      <c r="D101" s="170"/>
      <c r="E101" s="154"/>
      <c r="F101" s="155"/>
      <c r="G101" s="154"/>
      <c r="H101" s="155"/>
      <c r="I101" s="154"/>
      <c r="J101" s="155"/>
      <c r="K101" s="154"/>
      <c r="L101" s="155"/>
    </row>
    <row r="102" spans="1:12" s="219" customFormat="1" ht="15.75">
      <c r="A102" s="368" t="s">
        <v>10</v>
      </c>
      <c r="B102" s="206" t="s">
        <v>5</v>
      </c>
      <c r="C102" s="38"/>
      <c r="D102" s="170"/>
      <c r="E102" s="154"/>
      <c r="F102" s="155"/>
      <c r="G102" s="154"/>
      <c r="H102" s="155"/>
      <c r="I102" s="154"/>
      <c r="J102" s="155"/>
      <c r="K102" s="154"/>
      <c r="L102" s="155"/>
    </row>
    <row r="103" spans="1:12" s="219" customFormat="1" ht="15">
      <c r="A103" s="366" t="s">
        <v>12</v>
      </c>
      <c r="B103" s="204">
        <v>15</v>
      </c>
      <c r="C103" s="38" t="s">
        <v>12</v>
      </c>
      <c r="D103" s="21">
        <v>15</v>
      </c>
      <c r="E103" s="154"/>
      <c r="F103" s="155"/>
      <c r="G103" s="154"/>
      <c r="H103" s="155"/>
      <c r="I103" s="154"/>
      <c r="J103" s="155"/>
      <c r="K103" s="154"/>
      <c r="L103" s="155"/>
    </row>
    <row r="104" spans="1:12" s="219" customFormat="1" ht="15">
      <c r="A104" s="366" t="s">
        <v>13</v>
      </c>
      <c r="B104" s="204">
        <v>10</v>
      </c>
      <c r="C104" s="38"/>
      <c r="D104" s="170"/>
      <c r="E104" s="154"/>
      <c r="F104" s="155"/>
      <c r="G104" s="154"/>
      <c r="H104" s="155"/>
      <c r="I104" s="154"/>
      <c r="J104" s="155"/>
      <c r="K104" s="154"/>
      <c r="L104" s="155"/>
    </row>
    <row r="105" spans="1:12" s="219" customFormat="1" ht="15">
      <c r="A105" s="366" t="s">
        <v>113</v>
      </c>
      <c r="B105" s="204">
        <v>7</v>
      </c>
      <c r="C105" s="38"/>
      <c r="D105" s="170"/>
      <c r="E105" s="154"/>
      <c r="F105" s="155"/>
      <c r="G105" s="154"/>
      <c r="H105" s="155"/>
      <c r="I105" s="154"/>
      <c r="J105" s="155"/>
      <c r="K105" s="154"/>
      <c r="L105" s="155"/>
    </row>
    <row r="106" spans="1:12" s="219" customFormat="1" ht="15">
      <c r="A106" s="366" t="s">
        <v>120</v>
      </c>
      <c r="B106" s="204">
        <v>5</v>
      </c>
      <c r="C106" s="38"/>
      <c r="D106" s="170"/>
      <c r="E106" s="154"/>
      <c r="F106" s="155"/>
      <c r="G106" s="154"/>
      <c r="H106" s="155"/>
      <c r="I106" s="154"/>
      <c r="J106" s="155"/>
      <c r="K106" s="154"/>
      <c r="L106" s="155"/>
    </row>
    <row r="107" spans="1:12" s="219" customFormat="1" ht="60">
      <c r="A107" s="366" t="s">
        <v>121</v>
      </c>
      <c r="B107" s="204" t="s">
        <v>116</v>
      </c>
      <c r="C107" s="38"/>
      <c r="D107" s="170"/>
      <c r="E107" s="154"/>
      <c r="F107" s="155"/>
      <c r="G107" s="154"/>
      <c r="H107" s="155"/>
      <c r="I107" s="154"/>
      <c r="J107" s="155"/>
      <c r="K107" s="154"/>
      <c r="L107" s="155"/>
    </row>
    <row r="108" spans="1:12" s="219" customFormat="1" ht="15.75">
      <c r="A108" s="450" t="s">
        <v>138</v>
      </c>
      <c r="B108" s="451"/>
      <c r="C108" s="38"/>
      <c r="D108" s="170"/>
      <c r="E108" s="154"/>
      <c r="F108" s="155"/>
      <c r="G108" s="154"/>
      <c r="H108" s="155"/>
      <c r="I108" s="154"/>
      <c r="J108" s="155"/>
      <c r="K108" s="154"/>
      <c r="L108" s="155"/>
    </row>
    <row r="109" spans="1:12" s="219" customFormat="1" ht="15.75">
      <c r="A109" s="368" t="s">
        <v>10</v>
      </c>
      <c r="B109" s="206" t="s">
        <v>5</v>
      </c>
      <c r="C109" s="38"/>
      <c r="D109" s="170"/>
      <c r="E109" s="154"/>
      <c r="F109" s="155"/>
      <c r="G109" s="154"/>
      <c r="H109" s="155"/>
      <c r="I109" s="154"/>
      <c r="J109" s="155"/>
      <c r="K109" s="154"/>
      <c r="L109" s="155"/>
    </row>
    <row r="110" spans="1:12" s="219" customFormat="1" ht="15">
      <c r="A110" s="366" t="s">
        <v>12</v>
      </c>
      <c r="B110" s="204">
        <v>5</v>
      </c>
      <c r="C110" s="38" t="s">
        <v>12</v>
      </c>
      <c r="D110" s="21">
        <v>5</v>
      </c>
      <c r="E110" s="154"/>
      <c r="F110" s="155"/>
      <c r="G110" s="154"/>
      <c r="H110" s="155"/>
      <c r="I110" s="154"/>
      <c r="J110" s="155"/>
      <c r="K110" s="154"/>
      <c r="L110" s="155"/>
    </row>
    <row r="111" spans="1:12" s="219" customFormat="1" ht="15">
      <c r="A111" s="366" t="s">
        <v>2</v>
      </c>
      <c r="B111" s="204">
        <v>3</v>
      </c>
      <c r="C111" s="38"/>
      <c r="D111" s="170"/>
      <c r="E111" s="154"/>
      <c r="F111" s="155"/>
      <c r="G111" s="154"/>
      <c r="H111" s="155"/>
      <c r="I111" s="154"/>
      <c r="J111" s="155"/>
      <c r="K111" s="154"/>
      <c r="L111" s="155"/>
    </row>
    <row r="112" spans="1:12" s="219" customFormat="1" ht="15">
      <c r="A112" s="366" t="s">
        <v>132</v>
      </c>
      <c r="B112" s="204">
        <v>1</v>
      </c>
      <c r="C112" s="38"/>
      <c r="D112" s="170"/>
      <c r="E112" s="154"/>
      <c r="F112" s="155"/>
      <c r="G112" s="154"/>
      <c r="H112" s="155"/>
      <c r="I112" s="154"/>
      <c r="J112" s="155"/>
      <c r="K112" s="154"/>
      <c r="L112" s="155"/>
    </row>
    <row r="113" spans="1:256" s="219" customFormat="1" ht="60.75" thickBot="1">
      <c r="A113" s="370" t="s">
        <v>133</v>
      </c>
      <c r="B113" s="207" t="s">
        <v>116</v>
      </c>
      <c r="C113" s="38"/>
      <c r="D113" s="170"/>
      <c r="E113" s="154"/>
      <c r="F113" s="155"/>
      <c r="G113" s="154"/>
      <c r="H113" s="155"/>
      <c r="I113" s="154"/>
      <c r="J113" s="155"/>
      <c r="K113" s="154"/>
      <c r="L113" s="155"/>
    </row>
    <row r="114" spans="1:256" s="219" customFormat="1">
      <c r="A114" s="427" t="s">
        <v>325</v>
      </c>
      <c r="B114" s="428"/>
      <c r="C114" s="428"/>
      <c r="D114" s="365">
        <f>SUM(D18:D113)</f>
        <v>215</v>
      </c>
      <c r="E114" s="154"/>
      <c r="F114" s="155"/>
      <c r="G114" s="154"/>
      <c r="H114" s="155"/>
      <c r="I114" s="154"/>
      <c r="J114" s="155"/>
      <c r="K114" s="154"/>
      <c r="L114" s="155"/>
    </row>
    <row r="115" spans="1:256" s="219" customFormat="1">
      <c r="A115" s="216"/>
      <c r="B115" s="217"/>
      <c r="C115" s="154"/>
      <c r="D115" s="218"/>
      <c r="E115" s="154"/>
      <c r="F115" s="155"/>
      <c r="G115" s="154"/>
      <c r="H115" s="155"/>
      <c r="I115" s="154"/>
      <c r="J115" s="155"/>
      <c r="K115" s="154"/>
      <c r="L115" s="155"/>
    </row>
    <row r="117" spans="1:256" ht="61.5" customHeight="1">
      <c r="A117" s="459" t="s">
        <v>141</v>
      </c>
      <c r="B117" s="459"/>
      <c r="C117" s="459"/>
      <c r="D117" s="459"/>
      <c r="E117" s="156"/>
      <c r="F117" s="156"/>
      <c r="G117" s="156"/>
      <c r="H117" s="156"/>
      <c r="I117" s="156"/>
      <c r="J117" s="156"/>
      <c r="K117" s="156"/>
      <c r="L117" s="156"/>
      <c r="M117" s="37"/>
      <c r="N117" s="37"/>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c r="BV117" s="208"/>
      <c r="BW117" s="208"/>
      <c r="BX117" s="208"/>
      <c r="BY117" s="208"/>
      <c r="BZ117" s="208"/>
      <c r="CA117" s="208"/>
      <c r="CB117" s="208"/>
      <c r="CC117" s="208"/>
      <c r="CD117" s="208"/>
      <c r="CE117" s="208"/>
      <c r="CF117" s="208"/>
      <c r="CG117" s="208"/>
      <c r="CH117" s="208"/>
      <c r="CI117" s="208"/>
      <c r="CJ117" s="208"/>
      <c r="CK117" s="208"/>
      <c r="CL117" s="208"/>
      <c r="CM117" s="208"/>
      <c r="CN117" s="208"/>
      <c r="CO117" s="208"/>
      <c r="CP117" s="208"/>
      <c r="CQ117" s="208"/>
      <c r="CR117" s="208"/>
      <c r="CS117" s="208"/>
      <c r="CT117" s="208"/>
      <c r="CU117" s="208"/>
      <c r="CV117" s="208"/>
      <c r="CW117" s="208"/>
      <c r="CX117" s="208"/>
      <c r="CY117" s="208"/>
      <c r="CZ117" s="208"/>
      <c r="DA117" s="208"/>
      <c r="DB117" s="208"/>
      <c r="DC117" s="208"/>
      <c r="DD117" s="208"/>
      <c r="DE117" s="208"/>
      <c r="DF117" s="208"/>
      <c r="DG117" s="208"/>
      <c r="DH117" s="208"/>
      <c r="DI117" s="208"/>
      <c r="DJ117" s="208"/>
      <c r="DK117" s="208"/>
      <c r="DL117" s="208"/>
      <c r="DM117" s="208"/>
      <c r="DN117" s="208"/>
      <c r="DO117" s="208"/>
      <c r="DP117" s="208"/>
      <c r="DQ117" s="208"/>
      <c r="DR117" s="208"/>
      <c r="DS117" s="208"/>
      <c r="DT117" s="208"/>
      <c r="DU117" s="208"/>
      <c r="DV117" s="208"/>
      <c r="DW117" s="208"/>
      <c r="DX117" s="208"/>
      <c r="DY117" s="208"/>
      <c r="DZ117" s="208"/>
      <c r="EA117" s="208"/>
      <c r="EB117" s="208"/>
      <c r="EC117" s="208"/>
      <c r="ED117" s="208"/>
      <c r="EE117" s="208"/>
      <c r="EF117" s="208"/>
      <c r="EG117" s="208"/>
      <c r="EH117" s="208"/>
      <c r="EI117" s="208"/>
      <c r="EJ117" s="208"/>
      <c r="EK117" s="208"/>
      <c r="EL117" s="208"/>
      <c r="EM117" s="208"/>
      <c r="EN117" s="208"/>
      <c r="EO117" s="208"/>
      <c r="EP117" s="208"/>
      <c r="EQ117" s="208"/>
      <c r="ER117" s="208"/>
      <c r="ES117" s="208"/>
      <c r="ET117" s="208"/>
      <c r="EU117" s="208"/>
      <c r="EV117" s="208"/>
      <c r="EW117" s="208"/>
      <c r="EX117" s="208"/>
      <c r="EY117" s="208"/>
      <c r="EZ117" s="208"/>
      <c r="FA117" s="208"/>
      <c r="FB117" s="208"/>
      <c r="FC117" s="208"/>
      <c r="FD117" s="208"/>
      <c r="FE117" s="208"/>
      <c r="FF117" s="208"/>
      <c r="FG117" s="208"/>
      <c r="FH117" s="208"/>
      <c r="FI117" s="208"/>
      <c r="FJ117" s="208"/>
      <c r="FK117" s="208"/>
      <c r="FL117" s="208"/>
      <c r="FM117" s="208"/>
      <c r="FN117" s="208"/>
      <c r="FO117" s="208"/>
      <c r="FP117" s="208"/>
      <c r="FQ117" s="208"/>
      <c r="FR117" s="208"/>
      <c r="FS117" s="208"/>
      <c r="FT117" s="208"/>
      <c r="FU117" s="208"/>
      <c r="FV117" s="208"/>
      <c r="FW117" s="208"/>
      <c r="FX117" s="208"/>
      <c r="FY117" s="208"/>
      <c r="FZ117" s="208"/>
      <c r="GA117" s="208"/>
      <c r="GB117" s="208"/>
      <c r="GC117" s="208"/>
      <c r="GD117" s="208"/>
      <c r="GE117" s="208"/>
      <c r="GF117" s="208"/>
      <c r="GG117" s="208"/>
      <c r="GH117" s="208"/>
      <c r="GI117" s="208"/>
      <c r="GJ117" s="208"/>
      <c r="GK117" s="208"/>
      <c r="GL117" s="208"/>
      <c r="GM117" s="208"/>
      <c r="GN117" s="208"/>
      <c r="GO117" s="208"/>
      <c r="GP117" s="208"/>
      <c r="GQ117" s="208"/>
      <c r="GR117" s="208"/>
      <c r="GS117" s="208"/>
      <c r="GT117" s="208"/>
      <c r="GU117" s="208"/>
      <c r="GV117" s="208"/>
      <c r="GW117" s="208"/>
      <c r="GX117" s="208"/>
      <c r="GY117" s="208"/>
      <c r="GZ117" s="208"/>
      <c r="HA117" s="208"/>
      <c r="HB117" s="208"/>
      <c r="HC117" s="208"/>
      <c r="HD117" s="208"/>
      <c r="HE117" s="208"/>
      <c r="HF117" s="208"/>
      <c r="HG117" s="208"/>
      <c r="HH117" s="208"/>
      <c r="HI117" s="208"/>
      <c r="HJ117" s="208"/>
      <c r="HK117" s="208"/>
      <c r="HL117" s="208"/>
      <c r="HM117" s="208"/>
      <c r="HN117" s="208"/>
      <c r="HO117" s="208"/>
      <c r="HP117" s="208"/>
      <c r="HQ117" s="208"/>
      <c r="HR117" s="208"/>
      <c r="HS117" s="208"/>
      <c r="HT117" s="208"/>
      <c r="HU117" s="208"/>
      <c r="HV117" s="208"/>
      <c r="HW117" s="208"/>
      <c r="HX117" s="208"/>
      <c r="HY117" s="208"/>
      <c r="HZ117" s="208"/>
      <c r="IA117" s="208"/>
      <c r="IB117" s="208"/>
      <c r="IC117" s="208"/>
      <c r="ID117" s="208"/>
      <c r="IE117" s="208"/>
      <c r="IF117" s="208"/>
      <c r="IG117" s="208"/>
      <c r="IH117" s="208"/>
      <c r="II117" s="208"/>
      <c r="IJ117" s="208"/>
      <c r="IK117" s="208"/>
      <c r="IL117" s="208"/>
      <c r="IM117" s="208"/>
      <c r="IN117" s="208"/>
      <c r="IO117" s="208"/>
      <c r="IP117" s="208"/>
      <c r="IQ117" s="208"/>
      <c r="IR117" s="208"/>
      <c r="IS117" s="208"/>
      <c r="IT117" s="208"/>
      <c r="IU117" s="208"/>
      <c r="IV117" s="208"/>
    </row>
    <row r="118" spans="1:256">
      <c r="A118" s="208"/>
      <c r="B118" s="208"/>
      <c r="C118" s="208"/>
      <c r="D118" s="208"/>
      <c r="E118" s="208"/>
      <c r="F118" s="85"/>
      <c r="G118" s="208"/>
      <c r="H118" s="208"/>
      <c r="I118" s="208"/>
      <c r="J118" s="85"/>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c r="BI118" s="208"/>
      <c r="BJ118" s="208"/>
      <c r="BK118" s="208"/>
      <c r="BL118" s="208"/>
      <c r="BM118" s="208"/>
      <c r="BN118" s="208"/>
      <c r="BO118" s="208"/>
      <c r="BP118" s="208"/>
      <c r="BQ118" s="208"/>
      <c r="BR118" s="208"/>
      <c r="BS118" s="208"/>
      <c r="BT118" s="208"/>
      <c r="BU118" s="208"/>
      <c r="BV118" s="208"/>
      <c r="BW118" s="208"/>
      <c r="BX118" s="208"/>
      <c r="BY118" s="208"/>
      <c r="BZ118" s="208"/>
      <c r="CA118" s="208"/>
      <c r="CB118" s="208"/>
      <c r="CC118" s="208"/>
      <c r="CD118" s="208"/>
      <c r="CE118" s="208"/>
      <c r="CF118" s="208"/>
      <c r="CG118" s="208"/>
      <c r="CH118" s="208"/>
      <c r="CI118" s="208"/>
      <c r="CJ118" s="208"/>
      <c r="CK118" s="208"/>
      <c r="CL118" s="208"/>
      <c r="CM118" s="208"/>
      <c r="CN118" s="208"/>
      <c r="CO118" s="208"/>
      <c r="CP118" s="208"/>
      <c r="CQ118" s="208"/>
      <c r="CR118" s="208"/>
      <c r="CS118" s="208"/>
      <c r="CT118" s="208"/>
      <c r="CU118" s="208"/>
      <c r="CV118" s="208"/>
      <c r="CW118" s="208"/>
      <c r="CX118" s="208"/>
      <c r="CY118" s="208"/>
      <c r="CZ118" s="208"/>
      <c r="DA118" s="208"/>
      <c r="DB118" s="208"/>
      <c r="DC118" s="208"/>
      <c r="DD118" s="208"/>
      <c r="DE118" s="208"/>
      <c r="DF118" s="208"/>
      <c r="DG118" s="208"/>
      <c r="DH118" s="208"/>
      <c r="DI118" s="208"/>
      <c r="DJ118" s="208"/>
      <c r="DK118" s="208"/>
      <c r="DL118" s="208"/>
      <c r="DM118" s="208"/>
      <c r="DN118" s="208"/>
      <c r="DO118" s="208"/>
      <c r="DP118" s="208"/>
      <c r="DQ118" s="208"/>
      <c r="DR118" s="208"/>
      <c r="DS118" s="208"/>
      <c r="DT118" s="208"/>
      <c r="DU118" s="208"/>
      <c r="DV118" s="208"/>
      <c r="DW118" s="208"/>
      <c r="DX118" s="208"/>
      <c r="DY118" s="208"/>
      <c r="DZ118" s="208"/>
      <c r="EA118" s="208"/>
      <c r="EB118" s="208"/>
      <c r="EC118" s="208"/>
      <c r="ED118" s="208"/>
      <c r="EE118" s="208"/>
      <c r="EF118" s="208"/>
      <c r="EG118" s="208"/>
      <c r="EH118" s="208"/>
      <c r="EI118" s="208"/>
      <c r="EJ118" s="208"/>
      <c r="EK118" s="208"/>
      <c r="EL118" s="208"/>
      <c r="EM118" s="208"/>
      <c r="EN118" s="208"/>
      <c r="EO118" s="208"/>
      <c r="EP118" s="208"/>
      <c r="EQ118" s="208"/>
      <c r="ER118" s="208"/>
      <c r="ES118" s="208"/>
      <c r="ET118" s="208"/>
      <c r="EU118" s="208"/>
      <c r="EV118" s="208"/>
      <c r="EW118" s="208"/>
      <c r="EX118" s="208"/>
      <c r="EY118" s="208"/>
      <c r="EZ118" s="208"/>
      <c r="FA118" s="208"/>
      <c r="FB118" s="208"/>
      <c r="FC118" s="208"/>
      <c r="FD118" s="208"/>
      <c r="FE118" s="208"/>
      <c r="FF118" s="208"/>
      <c r="FG118" s="208"/>
      <c r="FH118" s="208"/>
      <c r="FI118" s="208"/>
      <c r="FJ118" s="208"/>
      <c r="FK118" s="208"/>
      <c r="FL118" s="208"/>
      <c r="FM118" s="208"/>
      <c r="FN118" s="208"/>
      <c r="FO118" s="208"/>
      <c r="FP118" s="208"/>
      <c r="FQ118" s="208"/>
      <c r="FR118" s="208"/>
      <c r="FS118" s="208"/>
      <c r="FT118" s="208"/>
      <c r="FU118" s="208"/>
      <c r="FV118" s="208"/>
      <c r="FW118" s="208"/>
      <c r="FX118" s="208"/>
      <c r="FY118" s="208"/>
      <c r="FZ118" s="208"/>
      <c r="GA118" s="208"/>
      <c r="GB118" s="208"/>
      <c r="GC118" s="208"/>
      <c r="GD118" s="208"/>
      <c r="GE118" s="208"/>
      <c r="GF118" s="208"/>
      <c r="GG118" s="208"/>
      <c r="GH118" s="208"/>
      <c r="GI118" s="208"/>
      <c r="GJ118" s="208"/>
      <c r="GK118" s="208"/>
      <c r="GL118" s="208"/>
      <c r="GM118" s="208"/>
      <c r="GN118" s="208"/>
      <c r="GO118" s="208"/>
      <c r="GP118" s="208"/>
      <c r="GQ118" s="208"/>
      <c r="GR118" s="208"/>
      <c r="GS118" s="208"/>
      <c r="GT118" s="208"/>
      <c r="GU118" s="208"/>
      <c r="GV118" s="208"/>
      <c r="GW118" s="208"/>
      <c r="GX118" s="208"/>
      <c r="GY118" s="208"/>
      <c r="GZ118" s="208"/>
      <c r="HA118" s="208"/>
      <c r="HB118" s="208"/>
      <c r="HC118" s="208"/>
      <c r="HD118" s="208"/>
      <c r="HE118" s="208"/>
      <c r="HF118" s="208"/>
      <c r="HG118" s="208"/>
      <c r="HH118" s="208"/>
      <c r="HI118" s="208"/>
      <c r="HJ118" s="208"/>
      <c r="HK118" s="208"/>
      <c r="HL118" s="208"/>
      <c r="HM118" s="208"/>
      <c r="HN118" s="208"/>
      <c r="HO118" s="208"/>
      <c r="HP118" s="208"/>
      <c r="HQ118" s="208"/>
      <c r="HR118" s="208"/>
      <c r="HS118" s="208"/>
      <c r="HT118" s="208"/>
      <c r="HU118" s="208"/>
      <c r="HV118" s="208"/>
      <c r="HW118" s="208"/>
      <c r="HX118" s="208"/>
      <c r="HY118" s="208"/>
      <c r="HZ118" s="208"/>
      <c r="IA118" s="208"/>
      <c r="IB118" s="208"/>
      <c r="IC118" s="208"/>
      <c r="ID118" s="208"/>
      <c r="IE118" s="208"/>
      <c r="IF118" s="208"/>
      <c r="IG118" s="208"/>
      <c r="IH118" s="208"/>
      <c r="II118" s="208"/>
      <c r="IJ118" s="208"/>
      <c r="IK118" s="208"/>
      <c r="IL118" s="208"/>
      <c r="IM118" s="208"/>
      <c r="IN118" s="208"/>
      <c r="IO118" s="208"/>
      <c r="IP118" s="208"/>
      <c r="IQ118" s="208"/>
      <c r="IR118" s="208"/>
      <c r="IS118" s="208"/>
      <c r="IT118" s="208"/>
      <c r="IU118" s="208"/>
      <c r="IV118" s="208"/>
    </row>
    <row r="119" spans="1:256" s="3" customFormat="1" ht="15.75">
      <c r="A119" s="274" t="s">
        <v>142</v>
      </c>
      <c r="B119" s="294"/>
      <c r="C119" s="445" t="s">
        <v>18</v>
      </c>
      <c r="D119" s="445"/>
      <c r="E119" s="151"/>
      <c r="F119" s="151"/>
      <c r="G119" s="151"/>
      <c r="H119" s="151"/>
      <c r="I119" s="151"/>
      <c r="J119" s="151"/>
      <c r="K119" s="151"/>
      <c r="L119" s="151"/>
    </row>
    <row r="120" spans="1:256" s="1" customFormat="1" ht="25.5">
      <c r="A120" s="437" t="s">
        <v>143</v>
      </c>
      <c r="B120" s="438"/>
      <c r="C120" s="276" t="s">
        <v>58</v>
      </c>
      <c r="D120" s="276" t="s">
        <v>14</v>
      </c>
      <c r="E120" s="152"/>
      <c r="F120" s="152"/>
      <c r="G120" s="152"/>
      <c r="H120" s="152"/>
      <c r="I120" s="152"/>
      <c r="J120" s="152"/>
      <c r="K120" s="152"/>
      <c r="L120" s="152"/>
    </row>
    <row r="121" spans="1:256" s="1" customFormat="1" ht="15.75">
      <c r="A121" s="437" t="s">
        <v>144</v>
      </c>
      <c r="B121" s="438"/>
      <c r="C121" s="276"/>
      <c r="D121" s="276"/>
      <c r="E121" s="152"/>
      <c r="F121" s="152"/>
      <c r="G121" s="152"/>
      <c r="H121" s="152"/>
      <c r="I121" s="152"/>
      <c r="J121" s="152"/>
      <c r="K121" s="152"/>
      <c r="L121" s="152"/>
    </row>
    <row r="122" spans="1:256" s="1" customFormat="1" ht="15.75">
      <c r="A122" s="452" t="s">
        <v>130</v>
      </c>
      <c r="B122" s="453"/>
      <c r="C122" s="371"/>
      <c r="D122" s="371"/>
      <c r="E122" s="152"/>
      <c r="F122" s="152"/>
      <c r="G122" s="152"/>
      <c r="H122" s="152"/>
      <c r="I122" s="152"/>
      <c r="J122" s="152"/>
      <c r="K122" s="152"/>
      <c r="L122" s="152"/>
    </row>
    <row r="123" spans="1:256" s="1" customFormat="1" ht="15.75">
      <c r="A123" s="373" t="s">
        <v>10</v>
      </c>
      <c r="B123" s="295" t="s">
        <v>5</v>
      </c>
      <c r="C123" s="371"/>
      <c r="D123" s="371"/>
      <c r="E123" s="152"/>
      <c r="F123" s="152"/>
      <c r="G123" s="152"/>
      <c r="H123" s="152"/>
      <c r="I123" s="152"/>
      <c r="J123" s="152"/>
      <c r="K123" s="152"/>
      <c r="L123" s="152"/>
    </row>
    <row r="124" spans="1:256" s="1" customFormat="1" ht="15">
      <c r="A124" s="374" t="s">
        <v>12</v>
      </c>
      <c r="B124" s="296">
        <v>100</v>
      </c>
      <c r="C124" s="371" t="s">
        <v>12</v>
      </c>
      <c r="D124" s="372">
        <v>100</v>
      </c>
      <c r="E124" s="152"/>
      <c r="F124" s="152"/>
      <c r="G124" s="152"/>
      <c r="H124" s="152"/>
      <c r="I124" s="152"/>
      <c r="J124" s="152"/>
      <c r="K124" s="152"/>
      <c r="L124" s="152"/>
    </row>
    <row r="125" spans="1:256" s="1" customFormat="1" ht="15">
      <c r="A125" s="374" t="s">
        <v>13</v>
      </c>
      <c r="B125" s="296">
        <v>90</v>
      </c>
      <c r="C125" s="371"/>
      <c r="D125" s="371"/>
      <c r="E125" s="152"/>
      <c r="F125" s="152"/>
      <c r="G125" s="152"/>
      <c r="H125" s="152"/>
      <c r="I125" s="152"/>
      <c r="J125" s="152"/>
      <c r="K125" s="152"/>
      <c r="L125" s="152"/>
    </row>
    <row r="126" spans="1:256" s="1" customFormat="1" ht="15">
      <c r="A126" s="374" t="s">
        <v>119</v>
      </c>
      <c r="B126" s="296">
        <v>80</v>
      </c>
      <c r="C126" s="371"/>
      <c r="D126" s="371"/>
      <c r="E126" s="152"/>
      <c r="F126" s="152"/>
      <c r="G126" s="152"/>
      <c r="H126" s="152"/>
      <c r="I126" s="152"/>
      <c r="J126" s="152"/>
      <c r="K126" s="152"/>
      <c r="L126" s="152"/>
    </row>
    <row r="127" spans="1:256" s="1" customFormat="1" ht="15">
      <c r="A127" s="374" t="s">
        <v>114</v>
      </c>
      <c r="B127" s="296">
        <v>60</v>
      </c>
      <c r="C127" s="292"/>
      <c r="D127" s="292"/>
      <c r="E127" s="152"/>
      <c r="F127" s="152"/>
      <c r="G127" s="152"/>
      <c r="H127" s="152"/>
      <c r="I127" s="152"/>
      <c r="J127" s="152"/>
      <c r="K127" s="152"/>
      <c r="L127" s="152"/>
    </row>
    <row r="128" spans="1:256" s="1" customFormat="1" ht="15">
      <c r="A128" s="374" t="s">
        <v>145</v>
      </c>
      <c r="B128" s="296">
        <v>30</v>
      </c>
      <c r="C128" s="292"/>
      <c r="D128" s="292"/>
      <c r="E128" s="152"/>
      <c r="F128" s="152"/>
      <c r="G128" s="152"/>
      <c r="H128" s="152"/>
      <c r="I128" s="152"/>
      <c r="J128" s="152"/>
      <c r="K128" s="152"/>
      <c r="L128" s="152"/>
    </row>
    <row r="129" spans="1:12" s="1" customFormat="1" ht="15">
      <c r="A129" s="374" t="s">
        <v>146</v>
      </c>
      <c r="B129" s="296">
        <v>10</v>
      </c>
      <c r="C129" s="292"/>
      <c r="D129" s="292"/>
      <c r="E129" s="152"/>
      <c r="F129" s="152"/>
      <c r="G129" s="152"/>
      <c r="H129" s="152"/>
      <c r="I129" s="152"/>
      <c r="J129" s="152"/>
      <c r="K129" s="152"/>
      <c r="L129" s="152"/>
    </row>
    <row r="130" spans="1:12" s="1" customFormat="1" ht="60">
      <c r="A130" s="374" t="s">
        <v>147</v>
      </c>
      <c r="B130" s="297" t="s">
        <v>116</v>
      </c>
      <c r="C130" s="292"/>
      <c r="D130" s="292"/>
      <c r="E130" s="152"/>
      <c r="F130" s="152"/>
      <c r="G130" s="152"/>
      <c r="H130" s="152"/>
      <c r="I130" s="152"/>
      <c r="J130" s="152"/>
      <c r="K130" s="152"/>
      <c r="L130" s="152"/>
    </row>
    <row r="131" spans="1:12" s="1" customFormat="1" ht="15.75">
      <c r="A131" s="452" t="s">
        <v>148</v>
      </c>
      <c r="B131" s="453"/>
      <c r="C131" s="292"/>
      <c r="D131" s="292"/>
      <c r="E131" s="152"/>
      <c r="F131" s="152"/>
      <c r="G131" s="152"/>
      <c r="H131" s="152"/>
      <c r="I131" s="152"/>
      <c r="J131" s="152"/>
      <c r="K131" s="152"/>
      <c r="L131" s="152"/>
    </row>
    <row r="132" spans="1:12" s="1" customFormat="1" ht="15.75">
      <c r="A132" s="373" t="s">
        <v>10</v>
      </c>
      <c r="B132" s="295" t="s">
        <v>5</v>
      </c>
      <c r="C132" s="292"/>
      <c r="D132" s="292"/>
      <c r="E132" s="152"/>
      <c r="F132" s="152"/>
      <c r="G132" s="152"/>
      <c r="H132" s="152"/>
      <c r="I132" s="152"/>
      <c r="J132" s="152"/>
      <c r="K132" s="152"/>
      <c r="L132" s="152"/>
    </row>
    <row r="133" spans="1:12" s="1" customFormat="1" ht="15">
      <c r="A133" s="374" t="s">
        <v>12</v>
      </c>
      <c r="B133" s="296">
        <v>100</v>
      </c>
      <c r="C133" s="371" t="s">
        <v>12</v>
      </c>
      <c r="D133" s="372">
        <v>100</v>
      </c>
      <c r="E133" s="152"/>
      <c r="F133" s="152"/>
      <c r="G133" s="152"/>
      <c r="H133" s="152"/>
      <c r="I133" s="152"/>
      <c r="J133" s="152"/>
      <c r="K133" s="152"/>
      <c r="L133" s="152"/>
    </row>
    <row r="134" spans="1:12" s="1" customFormat="1" ht="15">
      <c r="A134" s="374" t="s">
        <v>149</v>
      </c>
      <c r="B134" s="296">
        <v>30</v>
      </c>
      <c r="C134" s="292"/>
      <c r="D134" s="292"/>
      <c r="E134" s="152"/>
      <c r="F134" s="152"/>
      <c r="G134" s="152"/>
      <c r="H134" s="152"/>
      <c r="I134" s="152"/>
      <c r="J134" s="152"/>
      <c r="K134" s="152"/>
      <c r="L134" s="152"/>
    </row>
    <row r="135" spans="1:12" s="1" customFormat="1" ht="15">
      <c r="A135" s="374" t="s">
        <v>150</v>
      </c>
      <c r="B135" s="296">
        <v>20</v>
      </c>
      <c r="C135" s="292"/>
      <c r="D135" s="292"/>
      <c r="E135" s="152"/>
      <c r="F135" s="152"/>
      <c r="G135" s="152"/>
      <c r="H135" s="152"/>
      <c r="I135" s="152"/>
      <c r="J135" s="152"/>
      <c r="K135" s="152"/>
      <c r="L135" s="152"/>
    </row>
    <row r="136" spans="1:12" s="1" customFormat="1" ht="15">
      <c r="A136" s="374" t="s">
        <v>151</v>
      </c>
      <c r="B136" s="296">
        <v>10</v>
      </c>
      <c r="C136" s="292"/>
      <c r="D136" s="292"/>
      <c r="E136" s="152"/>
      <c r="F136" s="152"/>
      <c r="G136" s="152"/>
      <c r="H136" s="152"/>
      <c r="I136" s="152"/>
      <c r="J136" s="152"/>
      <c r="K136" s="152"/>
      <c r="L136" s="152"/>
    </row>
    <row r="137" spans="1:12" s="1" customFormat="1" ht="15">
      <c r="A137" s="374" t="s">
        <v>152</v>
      </c>
      <c r="B137" s="296">
        <v>5</v>
      </c>
      <c r="C137" s="292"/>
      <c r="D137" s="292"/>
      <c r="E137" s="152"/>
      <c r="F137" s="152"/>
      <c r="G137" s="152"/>
      <c r="H137" s="152"/>
      <c r="I137" s="152"/>
      <c r="J137" s="152"/>
      <c r="K137" s="152"/>
      <c r="L137" s="152"/>
    </row>
    <row r="138" spans="1:12" s="1" customFormat="1" ht="60">
      <c r="A138" s="374" t="s">
        <v>153</v>
      </c>
      <c r="B138" s="297" t="s">
        <v>116</v>
      </c>
      <c r="C138" s="292"/>
      <c r="D138" s="292"/>
      <c r="E138" s="152"/>
      <c r="F138" s="152"/>
      <c r="G138" s="152"/>
      <c r="H138" s="152"/>
      <c r="I138" s="152"/>
      <c r="J138" s="152"/>
      <c r="K138" s="152"/>
      <c r="L138" s="152"/>
    </row>
    <row r="139" spans="1:12" s="1" customFormat="1" ht="15.75">
      <c r="A139" s="437" t="s">
        <v>154</v>
      </c>
      <c r="B139" s="438"/>
      <c r="C139" s="276"/>
      <c r="D139" s="276"/>
      <c r="E139" s="152"/>
      <c r="F139" s="152"/>
      <c r="G139" s="152"/>
      <c r="H139" s="152"/>
      <c r="I139" s="152"/>
      <c r="J139" s="152"/>
      <c r="K139" s="152"/>
      <c r="L139" s="152"/>
    </row>
    <row r="140" spans="1:12" s="1" customFormat="1" ht="15.75">
      <c r="A140" s="452" t="s">
        <v>155</v>
      </c>
      <c r="B140" s="453"/>
      <c r="C140" s="292"/>
      <c r="D140" s="292"/>
      <c r="E140" s="152"/>
      <c r="F140" s="152"/>
      <c r="G140" s="152"/>
      <c r="H140" s="152"/>
      <c r="I140" s="152"/>
      <c r="J140" s="152"/>
      <c r="K140" s="152"/>
      <c r="L140" s="152"/>
    </row>
    <row r="141" spans="1:12" s="1" customFormat="1" ht="15.75">
      <c r="A141" s="373" t="s">
        <v>10</v>
      </c>
      <c r="B141" s="295" t="s">
        <v>5</v>
      </c>
      <c r="C141" s="292"/>
      <c r="D141" s="292"/>
      <c r="E141" s="152"/>
      <c r="F141" s="152"/>
      <c r="G141" s="152"/>
      <c r="H141" s="152"/>
      <c r="I141" s="152"/>
      <c r="J141" s="152"/>
      <c r="K141" s="152"/>
      <c r="L141" s="152"/>
    </row>
    <row r="142" spans="1:12" s="1" customFormat="1" ht="15">
      <c r="A142" s="374" t="s">
        <v>12</v>
      </c>
      <c r="B142" s="296">
        <v>50</v>
      </c>
      <c r="C142" s="38" t="s">
        <v>12</v>
      </c>
      <c r="D142" s="372">
        <v>50</v>
      </c>
      <c r="E142" s="152"/>
      <c r="F142" s="152"/>
      <c r="G142" s="152"/>
      <c r="H142" s="152"/>
      <c r="I142" s="152"/>
      <c r="J142" s="152"/>
      <c r="K142" s="152"/>
      <c r="L142" s="152"/>
    </row>
    <row r="143" spans="1:12" s="1" customFormat="1" ht="15">
      <c r="A143" s="374" t="s">
        <v>13</v>
      </c>
      <c r="B143" s="296">
        <v>40</v>
      </c>
      <c r="C143" s="292"/>
      <c r="D143" s="292"/>
      <c r="E143" s="152"/>
      <c r="F143" s="152"/>
      <c r="G143" s="152"/>
      <c r="H143" s="152"/>
      <c r="I143" s="152"/>
      <c r="J143" s="152"/>
      <c r="K143" s="152"/>
      <c r="L143" s="152"/>
    </row>
    <row r="144" spans="1:12" s="1" customFormat="1" ht="15">
      <c r="A144" s="374" t="s">
        <v>119</v>
      </c>
      <c r="B144" s="296">
        <v>30</v>
      </c>
      <c r="C144" s="292"/>
      <c r="D144" s="292"/>
      <c r="E144" s="152"/>
      <c r="F144" s="152"/>
      <c r="G144" s="152"/>
      <c r="H144" s="152"/>
      <c r="I144" s="152"/>
      <c r="J144" s="152"/>
      <c r="K144" s="152"/>
      <c r="L144" s="152"/>
    </row>
    <row r="145" spans="1:256" s="1" customFormat="1" ht="15">
      <c r="A145" s="374" t="s">
        <v>114</v>
      </c>
      <c r="B145" s="296">
        <v>15</v>
      </c>
      <c r="C145" s="292"/>
      <c r="D145" s="292"/>
      <c r="E145" s="152"/>
      <c r="F145" s="152"/>
      <c r="G145" s="152"/>
      <c r="H145" s="152"/>
      <c r="I145" s="152"/>
      <c r="J145" s="152"/>
      <c r="K145" s="152"/>
      <c r="L145" s="152"/>
    </row>
    <row r="146" spans="1:256" s="1" customFormat="1" ht="15">
      <c r="A146" s="374" t="s">
        <v>145</v>
      </c>
      <c r="B146" s="296">
        <v>10</v>
      </c>
      <c r="C146" s="292"/>
      <c r="D146" s="292"/>
      <c r="E146" s="152"/>
      <c r="F146" s="152"/>
      <c r="G146" s="152"/>
      <c r="H146" s="152"/>
      <c r="I146" s="152"/>
      <c r="J146" s="152"/>
      <c r="K146" s="152"/>
      <c r="L146" s="152"/>
    </row>
    <row r="147" spans="1:256" s="1" customFormat="1" ht="15">
      <c r="A147" s="374" t="s">
        <v>146</v>
      </c>
      <c r="B147" s="296">
        <v>5</v>
      </c>
      <c r="C147" s="292"/>
      <c r="D147" s="292"/>
      <c r="E147" s="152"/>
      <c r="F147" s="152"/>
      <c r="G147" s="152"/>
      <c r="H147" s="152"/>
      <c r="I147" s="152"/>
      <c r="J147" s="152"/>
      <c r="K147" s="152"/>
      <c r="L147" s="152"/>
    </row>
    <row r="148" spans="1:256" s="1" customFormat="1" ht="60">
      <c r="A148" s="374" t="s">
        <v>147</v>
      </c>
      <c r="B148" s="297" t="s">
        <v>116</v>
      </c>
      <c r="C148" s="292"/>
      <c r="D148" s="292"/>
      <c r="E148" s="152"/>
      <c r="F148" s="152"/>
      <c r="G148" s="152"/>
      <c r="H148" s="152"/>
      <c r="I148" s="152"/>
      <c r="J148" s="152"/>
      <c r="K148" s="152"/>
      <c r="L148" s="152"/>
    </row>
    <row r="149" spans="1:256" s="1" customFormat="1" ht="15.75">
      <c r="A149" s="452" t="s">
        <v>156</v>
      </c>
      <c r="B149" s="453"/>
      <c r="C149" s="292"/>
      <c r="D149" s="292"/>
      <c r="E149" s="152"/>
      <c r="F149" s="152"/>
      <c r="G149" s="152"/>
      <c r="H149" s="152"/>
      <c r="I149" s="152"/>
      <c r="J149" s="152"/>
      <c r="K149" s="152"/>
      <c r="L149" s="152"/>
    </row>
    <row r="150" spans="1:256" s="1" customFormat="1" ht="15.75">
      <c r="A150" s="373" t="s">
        <v>10</v>
      </c>
      <c r="B150" s="295" t="s">
        <v>5</v>
      </c>
      <c r="C150" s="292"/>
      <c r="D150" s="292"/>
      <c r="E150" s="152"/>
      <c r="F150" s="152"/>
      <c r="G150" s="152"/>
      <c r="H150" s="152"/>
      <c r="I150" s="152"/>
      <c r="J150" s="152"/>
      <c r="K150" s="152"/>
      <c r="L150" s="152"/>
    </row>
    <row r="151" spans="1:256" s="1" customFormat="1" ht="15">
      <c r="A151" s="374" t="s">
        <v>12</v>
      </c>
      <c r="B151" s="296">
        <v>50</v>
      </c>
      <c r="C151" s="38" t="s">
        <v>12</v>
      </c>
      <c r="D151" s="372">
        <v>50</v>
      </c>
      <c r="E151" s="152"/>
      <c r="F151" s="152"/>
      <c r="G151" s="152"/>
      <c r="H151" s="152"/>
      <c r="I151" s="152"/>
      <c r="J151" s="152"/>
      <c r="K151" s="152"/>
      <c r="L151" s="152"/>
    </row>
    <row r="152" spans="1:256" s="1" customFormat="1" ht="15">
      <c r="A152" s="374" t="s">
        <v>149</v>
      </c>
      <c r="B152" s="296">
        <v>20</v>
      </c>
      <c r="C152" s="292"/>
      <c r="D152" s="292"/>
      <c r="E152" s="152"/>
      <c r="F152" s="152"/>
      <c r="G152" s="152"/>
      <c r="H152" s="152"/>
      <c r="I152" s="152"/>
      <c r="J152" s="152"/>
      <c r="K152" s="152"/>
      <c r="L152" s="152"/>
    </row>
    <row r="153" spans="1:256" s="1" customFormat="1" ht="15">
      <c r="A153" s="374" t="s">
        <v>150</v>
      </c>
      <c r="B153" s="296">
        <v>10</v>
      </c>
      <c r="C153" s="292"/>
      <c r="D153" s="292"/>
      <c r="E153" s="152"/>
      <c r="F153" s="152"/>
      <c r="G153" s="152"/>
      <c r="H153" s="152"/>
      <c r="I153" s="152"/>
      <c r="J153" s="152"/>
      <c r="K153" s="152"/>
      <c r="L153" s="152"/>
    </row>
    <row r="154" spans="1:256" s="1" customFormat="1" ht="45" customHeight="1">
      <c r="A154" s="374" t="s">
        <v>151</v>
      </c>
      <c r="B154" s="296">
        <v>5</v>
      </c>
      <c r="C154" s="299"/>
      <c r="D154" s="300"/>
      <c r="E154" s="157"/>
      <c r="F154" s="149"/>
      <c r="G154" s="157"/>
      <c r="H154" s="149"/>
      <c r="I154" s="157"/>
      <c r="J154" s="149"/>
      <c r="K154" s="157"/>
      <c r="L154" s="149"/>
    </row>
    <row r="155" spans="1:256" ht="15">
      <c r="A155" s="374" t="s">
        <v>152</v>
      </c>
      <c r="B155" s="296">
        <v>2</v>
      </c>
      <c r="C155" s="14"/>
      <c r="D155" s="14"/>
    </row>
    <row r="156" spans="1:256" ht="60.75" thickBot="1">
      <c r="A156" s="375" t="s">
        <v>153</v>
      </c>
      <c r="B156" s="298" t="s">
        <v>116</v>
      </c>
      <c r="C156" s="14"/>
      <c r="D156" s="14"/>
    </row>
    <row r="157" spans="1:256">
      <c r="A157" s="427" t="s">
        <v>326</v>
      </c>
      <c r="B157" s="428"/>
      <c r="C157" s="428"/>
      <c r="D157" s="376">
        <f>+D124+D133+D142+D151</f>
        <v>300</v>
      </c>
    </row>
    <row r="158" spans="1:256">
      <c r="A158" s="208"/>
      <c r="B158" s="208"/>
    </row>
    <row r="159" spans="1:256" ht="48" customHeight="1">
      <c r="A159" s="459" t="s">
        <v>169</v>
      </c>
      <c r="B159" s="459"/>
      <c r="C159" s="459"/>
      <c r="D159" s="459"/>
    </row>
    <row r="160" spans="1:256" ht="15.75">
      <c r="A160" s="156"/>
      <c r="B160" s="156"/>
      <c r="C160" s="156"/>
      <c r="D160" s="156"/>
      <c r="E160" s="208"/>
      <c r="F160" s="85"/>
      <c r="G160" s="208"/>
      <c r="H160" s="208"/>
      <c r="I160" s="208"/>
      <c r="J160" s="85"/>
      <c r="K160" s="208"/>
      <c r="L160" s="208"/>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208"/>
      <c r="BU160" s="208"/>
      <c r="BV160" s="208"/>
      <c r="BW160" s="208"/>
      <c r="BX160" s="208"/>
      <c r="BY160" s="208"/>
      <c r="BZ160" s="208"/>
      <c r="CA160" s="208"/>
      <c r="CB160" s="208"/>
      <c r="CC160" s="208"/>
      <c r="CD160" s="208"/>
      <c r="CE160" s="208"/>
      <c r="CF160" s="208"/>
      <c r="CG160" s="208"/>
      <c r="CH160" s="208"/>
      <c r="CI160" s="208"/>
      <c r="CJ160" s="208"/>
      <c r="CK160" s="208"/>
      <c r="CL160" s="208"/>
      <c r="CM160" s="208"/>
      <c r="CN160" s="208"/>
      <c r="CO160" s="208"/>
      <c r="CP160" s="208"/>
      <c r="CQ160" s="208"/>
      <c r="CR160" s="208"/>
      <c r="CS160" s="208"/>
      <c r="CT160" s="208"/>
      <c r="CU160" s="208"/>
      <c r="CV160" s="208"/>
      <c r="CW160" s="208"/>
      <c r="CX160" s="208"/>
      <c r="CY160" s="208"/>
      <c r="CZ160" s="208"/>
      <c r="DA160" s="208"/>
      <c r="DB160" s="208"/>
      <c r="DC160" s="208"/>
      <c r="DD160" s="208"/>
      <c r="DE160" s="208"/>
      <c r="DF160" s="208"/>
      <c r="DG160" s="208"/>
      <c r="DH160" s="208"/>
      <c r="DI160" s="208"/>
      <c r="DJ160" s="208"/>
      <c r="DK160" s="208"/>
      <c r="DL160" s="208"/>
      <c r="DM160" s="208"/>
      <c r="DN160" s="208"/>
      <c r="DO160" s="208"/>
      <c r="DP160" s="208"/>
      <c r="DQ160" s="208"/>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8"/>
      <c r="HG160" s="208"/>
      <c r="HH160" s="208"/>
      <c r="HI160" s="208"/>
      <c r="HJ160" s="208"/>
      <c r="HK160" s="208"/>
      <c r="HL160" s="208"/>
      <c r="HM160" s="208"/>
      <c r="HN160" s="208"/>
      <c r="HO160" s="208"/>
      <c r="HP160" s="208"/>
      <c r="HQ160" s="208"/>
      <c r="HR160" s="208"/>
      <c r="HS160" s="208"/>
      <c r="HT160" s="208"/>
      <c r="HU160" s="208"/>
      <c r="HV160" s="208"/>
      <c r="HW160" s="208"/>
      <c r="HX160" s="208"/>
      <c r="HY160" s="208"/>
      <c r="HZ160" s="208"/>
      <c r="IA160" s="208"/>
      <c r="IB160" s="208"/>
      <c r="IC160" s="208"/>
      <c r="ID160" s="208"/>
      <c r="IE160" s="208"/>
      <c r="IF160" s="208"/>
      <c r="IG160" s="208"/>
      <c r="IH160" s="208"/>
      <c r="II160" s="208"/>
      <c r="IJ160" s="208"/>
      <c r="IK160" s="208"/>
      <c r="IL160" s="208"/>
      <c r="IM160" s="208"/>
      <c r="IN160" s="208"/>
      <c r="IO160" s="208"/>
      <c r="IP160" s="208"/>
      <c r="IQ160" s="208"/>
      <c r="IR160" s="208"/>
      <c r="IS160" s="208"/>
      <c r="IT160" s="208"/>
      <c r="IU160" s="208"/>
      <c r="IV160" s="208"/>
    </row>
    <row r="161" spans="1:256" ht="15.75">
      <c r="A161" s="156"/>
      <c r="B161" s="156"/>
      <c r="C161" s="156"/>
      <c r="D161" s="156"/>
      <c r="E161" s="208"/>
      <c r="F161" s="85"/>
      <c r="G161" s="208"/>
      <c r="H161" s="208"/>
      <c r="I161" s="208"/>
      <c r="J161" s="85"/>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208"/>
      <c r="BD161" s="208"/>
      <c r="BE161" s="208"/>
      <c r="BF161" s="208"/>
      <c r="BG161" s="208"/>
      <c r="BH161" s="208"/>
      <c r="BI161" s="208"/>
      <c r="BJ161" s="208"/>
      <c r="BK161" s="208"/>
      <c r="BL161" s="208"/>
      <c r="BM161" s="208"/>
      <c r="BN161" s="208"/>
      <c r="BO161" s="208"/>
      <c r="BP161" s="208"/>
      <c r="BQ161" s="208"/>
      <c r="BR161" s="208"/>
      <c r="BS161" s="208"/>
      <c r="BT161" s="208"/>
      <c r="BU161" s="208"/>
      <c r="BV161" s="208"/>
      <c r="BW161" s="208"/>
      <c r="BX161" s="208"/>
      <c r="BY161" s="208"/>
      <c r="BZ161" s="208"/>
      <c r="CA161" s="208"/>
      <c r="CB161" s="208"/>
      <c r="CC161" s="208"/>
      <c r="CD161" s="208"/>
      <c r="CE161" s="208"/>
      <c r="CF161" s="208"/>
      <c r="CG161" s="208"/>
      <c r="CH161" s="208"/>
      <c r="CI161" s="208"/>
      <c r="CJ161" s="208"/>
      <c r="CK161" s="208"/>
      <c r="CL161" s="208"/>
      <c r="CM161" s="208"/>
      <c r="CN161" s="208"/>
      <c r="CO161" s="208"/>
      <c r="CP161" s="208"/>
      <c r="CQ161" s="208"/>
      <c r="CR161" s="208"/>
      <c r="CS161" s="208"/>
      <c r="CT161" s="208"/>
      <c r="CU161" s="208"/>
      <c r="CV161" s="208"/>
      <c r="CW161" s="208"/>
      <c r="CX161" s="208"/>
      <c r="CY161" s="208"/>
      <c r="CZ161" s="208"/>
      <c r="DA161" s="208"/>
      <c r="DB161" s="208"/>
      <c r="DC161" s="208"/>
      <c r="DD161" s="208"/>
      <c r="DE161" s="208"/>
      <c r="DF161" s="208"/>
      <c r="DG161" s="208"/>
      <c r="DH161" s="208"/>
      <c r="DI161" s="208"/>
      <c r="DJ161" s="208"/>
      <c r="DK161" s="208"/>
      <c r="DL161" s="208"/>
      <c r="DM161" s="208"/>
      <c r="DN161" s="208"/>
      <c r="DO161" s="208"/>
      <c r="DP161" s="208"/>
      <c r="DQ161" s="208"/>
      <c r="DR161" s="208"/>
      <c r="DS161" s="208"/>
      <c r="DT161" s="208"/>
      <c r="DU161" s="208"/>
      <c r="DV161" s="208"/>
      <c r="DW161" s="208"/>
      <c r="DX161" s="208"/>
      <c r="DY161" s="208"/>
      <c r="DZ161" s="208"/>
      <c r="EA161" s="208"/>
      <c r="EB161" s="208"/>
      <c r="EC161" s="208"/>
      <c r="ED161" s="208"/>
      <c r="EE161" s="208"/>
      <c r="EF161" s="208"/>
      <c r="EG161" s="208"/>
      <c r="EH161" s="208"/>
      <c r="EI161" s="208"/>
      <c r="EJ161" s="208"/>
      <c r="EK161" s="208"/>
      <c r="EL161" s="208"/>
      <c r="EM161" s="208"/>
      <c r="EN161" s="208"/>
      <c r="EO161" s="208"/>
      <c r="EP161" s="208"/>
      <c r="EQ161" s="208"/>
      <c r="ER161" s="208"/>
      <c r="ES161" s="208"/>
      <c r="ET161" s="208"/>
      <c r="EU161" s="208"/>
      <c r="EV161" s="208"/>
      <c r="EW161" s="208"/>
      <c r="EX161" s="208"/>
      <c r="EY161" s="208"/>
      <c r="EZ161" s="208"/>
      <c r="FA161" s="208"/>
      <c r="FB161" s="208"/>
      <c r="FC161" s="208"/>
      <c r="FD161" s="208"/>
      <c r="FE161" s="208"/>
      <c r="FF161" s="208"/>
      <c r="FG161" s="208"/>
      <c r="FH161" s="208"/>
      <c r="FI161" s="208"/>
      <c r="FJ161" s="208"/>
      <c r="FK161" s="208"/>
      <c r="FL161" s="208"/>
      <c r="FM161" s="208"/>
      <c r="FN161" s="208"/>
      <c r="FO161" s="208"/>
      <c r="FP161" s="208"/>
      <c r="FQ161" s="208"/>
      <c r="FR161" s="208"/>
      <c r="FS161" s="208"/>
      <c r="FT161" s="208"/>
      <c r="FU161" s="208"/>
      <c r="FV161" s="208"/>
      <c r="FW161" s="208"/>
      <c r="FX161" s="208"/>
      <c r="FY161" s="208"/>
      <c r="FZ161" s="208"/>
      <c r="GA161" s="208"/>
      <c r="GB161" s="208"/>
      <c r="GC161" s="208"/>
      <c r="GD161" s="208"/>
      <c r="GE161" s="208"/>
      <c r="GF161" s="208"/>
      <c r="GG161" s="208"/>
      <c r="GH161" s="208"/>
      <c r="GI161" s="208"/>
      <c r="GJ161" s="208"/>
      <c r="GK161" s="208"/>
      <c r="GL161" s="208"/>
      <c r="GM161" s="208"/>
      <c r="GN161" s="208"/>
      <c r="GO161" s="208"/>
      <c r="GP161" s="208"/>
      <c r="GQ161" s="208"/>
      <c r="GR161" s="208"/>
      <c r="GS161" s="208"/>
      <c r="GT161" s="208"/>
      <c r="GU161" s="208"/>
      <c r="GV161" s="208"/>
      <c r="GW161" s="208"/>
      <c r="GX161" s="208"/>
      <c r="GY161" s="208"/>
      <c r="GZ161" s="208"/>
      <c r="HA161" s="208"/>
      <c r="HB161" s="208"/>
      <c r="HC161" s="208"/>
      <c r="HD161" s="208"/>
      <c r="HE161" s="208"/>
      <c r="HF161" s="208"/>
      <c r="HG161" s="208"/>
      <c r="HH161" s="208"/>
      <c r="HI161" s="208"/>
      <c r="HJ161" s="208"/>
      <c r="HK161" s="208"/>
      <c r="HL161" s="208"/>
      <c r="HM161" s="208"/>
      <c r="HN161" s="208"/>
      <c r="HO161" s="208"/>
      <c r="HP161" s="208"/>
      <c r="HQ161" s="208"/>
      <c r="HR161" s="208"/>
      <c r="HS161" s="208"/>
      <c r="HT161" s="208"/>
      <c r="HU161" s="208"/>
      <c r="HV161" s="208"/>
      <c r="HW161" s="208"/>
      <c r="HX161" s="208"/>
      <c r="HY161" s="208"/>
      <c r="HZ161" s="208"/>
      <c r="IA161" s="208"/>
      <c r="IB161" s="208"/>
      <c r="IC161" s="208"/>
      <c r="ID161" s="208"/>
      <c r="IE161" s="208"/>
      <c r="IF161" s="208"/>
      <c r="IG161" s="208"/>
      <c r="IH161" s="208"/>
      <c r="II161" s="208"/>
      <c r="IJ161" s="208"/>
      <c r="IK161" s="208"/>
      <c r="IL161" s="208"/>
      <c r="IM161" s="208"/>
      <c r="IN161" s="208"/>
      <c r="IO161" s="208"/>
      <c r="IP161" s="208"/>
      <c r="IQ161" s="208"/>
      <c r="IR161" s="208"/>
      <c r="IS161" s="208"/>
      <c r="IT161" s="208"/>
      <c r="IU161" s="208"/>
      <c r="IV161" s="208"/>
    </row>
    <row r="162" spans="1:256" ht="15.75">
      <c r="A162" s="437" t="s">
        <v>157</v>
      </c>
      <c r="B162" s="437"/>
      <c r="C162" s="445" t="s">
        <v>18</v>
      </c>
      <c r="D162" s="445"/>
    </row>
    <row r="163" spans="1:256" ht="25.5">
      <c r="A163" s="439" t="s">
        <v>158</v>
      </c>
      <c r="B163" s="440"/>
      <c r="C163" s="276" t="s">
        <v>58</v>
      </c>
      <c r="D163" s="276" t="s">
        <v>14</v>
      </c>
    </row>
    <row r="164" spans="1:256" ht="15">
      <c r="A164" s="374" t="s">
        <v>159</v>
      </c>
      <c r="B164" s="223">
        <v>100</v>
      </c>
      <c r="C164" s="301"/>
      <c r="D164" s="301"/>
    </row>
    <row r="165" spans="1:256" ht="15">
      <c r="A165" s="374" t="s">
        <v>160</v>
      </c>
      <c r="B165" s="223">
        <v>200</v>
      </c>
      <c r="C165" s="92"/>
      <c r="D165" s="92"/>
    </row>
    <row r="166" spans="1:256" ht="15.75">
      <c r="A166" s="275" t="s">
        <v>161</v>
      </c>
      <c r="B166" s="224">
        <f>SUM(B164:B165)</f>
        <v>300</v>
      </c>
      <c r="C166" s="92"/>
      <c r="D166" s="92"/>
    </row>
    <row r="167" spans="1:256" ht="15" customHeight="1">
      <c r="A167" s="441" t="s">
        <v>162</v>
      </c>
      <c r="B167" s="442"/>
      <c r="C167" s="92"/>
      <c r="D167" s="92"/>
    </row>
    <row r="168" spans="1:256" ht="15.6" customHeight="1">
      <c r="A168" s="446" t="s">
        <v>163</v>
      </c>
      <c r="B168" s="446"/>
      <c r="C168" s="336"/>
      <c r="D168" s="277"/>
    </row>
    <row r="169" spans="1:256" ht="15.75">
      <c r="A169" s="449" t="s">
        <v>164</v>
      </c>
      <c r="B169" s="449"/>
      <c r="C169" s="371"/>
      <c r="D169" s="371"/>
    </row>
    <row r="170" spans="1:256" ht="15.75">
      <c r="A170" s="373" t="s">
        <v>10</v>
      </c>
      <c r="B170" s="225" t="s">
        <v>5</v>
      </c>
      <c r="C170" s="292"/>
      <c r="D170" s="292"/>
    </row>
    <row r="171" spans="1:256" ht="15">
      <c r="A171" s="374" t="s">
        <v>12</v>
      </c>
      <c r="B171" s="223">
        <v>70</v>
      </c>
      <c r="C171" s="38" t="s">
        <v>12</v>
      </c>
      <c r="D171" s="21">
        <v>70</v>
      </c>
    </row>
    <row r="172" spans="1:256" ht="15">
      <c r="A172" s="374" t="s">
        <v>13</v>
      </c>
      <c r="B172" s="223">
        <v>60</v>
      </c>
      <c r="C172" s="292"/>
      <c r="D172" s="292"/>
    </row>
    <row r="173" spans="1:256" ht="15">
      <c r="A173" s="374" t="s">
        <v>119</v>
      </c>
      <c r="B173" s="223">
        <v>40</v>
      </c>
      <c r="C173" s="25"/>
      <c r="D173" s="21"/>
    </row>
    <row r="174" spans="1:256" ht="15">
      <c r="A174" s="374" t="s">
        <v>114</v>
      </c>
      <c r="B174" s="223">
        <v>20</v>
      </c>
      <c r="C174" s="25"/>
      <c r="D174" s="21"/>
    </row>
    <row r="175" spans="1:256" ht="15">
      <c r="A175" s="374" t="s">
        <v>145</v>
      </c>
      <c r="B175" s="223">
        <v>10</v>
      </c>
      <c r="C175" s="25"/>
      <c r="D175" s="21"/>
    </row>
    <row r="176" spans="1:256" ht="15" customHeight="1">
      <c r="A176" s="374" t="s">
        <v>128</v>
      </c>
      <c r="B176" s="226" t="s">
        <v>116</v>
      </c>
      <c r="C176" s="25"/>
      <c r="D176" s="21"/>
    </row>
    <row r="177" spans="1:10" ht="15.75">
      <c r="A177" s="449" t="s">
        <v>165</v>
      </c>
      <c r="B177" s="449"/>
      <c r="C177" s="25"/>
      <c r="D177" s="21"/>
    </row>
    <row r="178" spans="1:10" ht="15.75">
      <c r="A178" s="373" t="s">
        <v>10</v>
      </c>
      <c r="B178" s="225" t="s">
        <v>5</v>
      </c>
      <c r="C178" s="25"/>
      <c r="D178" s="21"/>
    </row>
    <row r="179" spans="1:10" ht="15">
      <c r="A179" s="374" t="s">
        <v>12</v>
      </c>
      <c r="B179" s="223">
        <v>30</v>
      </c>
      <c r="C179" s="38" t="s">
        <v>12</v>
      </c>
      <c r="D179" s="21">
        <v>30</v>
      </c>
    </row>
    <row r="180" spans="1:10" ht="15">
      <c r="A180" s="374" t="s">
        <v>166</v>
      </c>
      <c r="B180" s="223">
        <v>20</v>
      </c>
      <c r="C180" s="25"/>
      <c r="D180" s="21"/>
    </row>
    <row r="181" spans="1:10" ht="15">
      <c r="A181" s="374" t="s">
        <v>150</v>
      </c>
      <c r="B181" s="223">
        <v>10</v>
      </c>
      <c r="C181" s="25"/>
      <c r="D181" s="21"/>
    </row>
    <row r="182" spans="1:10" ht="15" customHeight="1">
      <c r="A182" s="374" t="s">
        <v>133</v>
      </c>
      <c r="B182" s="226" t="s">
        <v>116</v>
      </c>
      <c r="C182" s="25"/>
      <c r="D182" s="21"/>
    </row>
    <row r="183" spans="1:10" ht="15.75">
      <c r="A183" s="446" t="s">
        <v>160</v>
      </c>
      <c r="B183" s="446"/>
      <c r="C183" s="336"/>
      <c r="D183" s="277"/>
    </row>
    <row r="184" spans="1:10" ht="15.6" customHeight="1">
      <c r="A184" s="449" t="s">
        <v>167</v>
      </c>
      <c r="B184" s="449"/>
      <c r="C184" s="25"/>
      <c r="D184" s="21"/>
    </row>
    <row r="185" spans="1:10" ht="15.75">
      <c r="A185" s="373" t="s">
        <v>10</v>
      </c>
      <c r="B185" s="225" t="s">
        <v>5</v>
      </c>
      <c r="C185" s="25"/>
      <c r="D185" s="21"/>
    </row>
    <row r="186" spans="1:10" ht="15">
      <c r="A186" s="374" t="s">
        <v>12</v>
      </c>
      <c r="B186" s="223">
        <v>150</v>
      </c>
      <c r="C186" s="38" t="s">
        <v>12</v>
      </c>
      <c r="D186" s="21">
        <v>150</v>
      </c>
    </row>
    <row r="187" spans="1:10" ht="15">
      <c r="A187" s="374" t="s">
        <v>13</v>
      </c>
      <c r="B187" s="223">
        <v>150</v>
      </c>
      <c r="C187" s="25"/>
      <c r="D187" s="21"/>
    </row>
    <row r="188" spans="1:10" ht="15">
      <c r="A188" s="374" t="s">
        <v>119</v>
      </c>
      <c r="B188" s="223">
        <v>80</v>
      </c>
      <c r="C188" s="25"/>
      <c r="D188" s="21"/>
    </row>
    <row r="189" spans="1:10" ht="15">
      <c r="A189" s="374" t="s">
        <v>114</v>
      </c>
      <c r="B189" s="223">
        <v>60</v>
      </c>
      <c r="C189" s="25"/>
      <c r="D189" s="21"/>
    </row>
    <row r="190" spans="1:10" ht="15">
      <c r="A190" s="374" t="s">
        <v>145</v>
      </c>
      <c r="B190" s="223">
        <v>20</v>
      </c>
      <c r="C190" s="25"/>
      <c r="D190" s="21"/>
    </row>
    <row r="191" spans="1:10" ht="15" customHeight="1">
      <c r="A191" s="374" t="s">
        <v>128</v>
      </c>
      <c r="B191" s="226" t="s">
        <v>116</v>
      </c>
      <c r="C191" s="25"/>
      <c r="D191" s="21"/>
    </row>
    <row r="192" spans="1:10" s="111" customFormat="1" ht="15.6" customHeight="1">
      <c r="A192" s="449" t="s">
        <v>168</v>
      </c>
      <c r="B192" s="449"/>
      <c r="C192" s="301"/>
      <c r="D192" s="302"/>
      <c r="E192" s="199"/>
      <c r="F192" s="115"/>
      <c r="G192" s="199"/>
      <c r="H192" s="115"/>
      <c r="I192" s="199"/>
      <c r="J192" s="115"/>
    </row>
    <row r="193" spans="1:13" s="1" customFormat="1" ht="15.75">
      <c r="A193" s="373" t="s">
        <v>10</v>
      </c>
      <c r="B193" s="225" t="s">
        <v>5</v>
      </c>
      <c r="C193" s="303"/>
      <c r="D193" s="303"/>
      <c r="E193" s="30"/>
      <c r="F193" s="30"/>
      <c r="I193" s="30"/>
      <c r="J193" s="30"/>
    </row>
    <row r="194" spans="1:13" ht="18">
      <c r="A194" s="374" t="s">
        <v>12</v>
      </c>
      <c r="B194" s="223">
        <v>50</v>
      </c>
      <c r="C194" s="38" t="s">
        <v>12</v>
      </c>
      <c r="D194" s="363">
        <v>50</v>
      </c>
      <c r="E194" s="121"/>
      <c r="F194" s="121"/>
      <c r="G194" s="121"/>
      <c r="H194" s="121"/>
      <c r="I194" s="121"/>
      <c r="J194" s="121"/>
      <c r="K194" s="37"/>
      <c r="L194" s="37"/>
      <c r="M194" s="37"/>
    </row>
    <row r="195" spans="1:13" ht="18">
      <c r="A195" s="374" t="s">
        <v>166</v>
      </c>
      <c r="B195" s="223">
        <v>30</v>
      </c>
      <c r="C195" s="304"/>
      <c r="D195" s="304"/>
      <c r="E195" s="121"/>
      <c r="F195" s="121"/>
      <c r="G195" s="121"/>
      <c r="H195" s="121"/>
      <c r="I195" s="121"/>
      <c r="J195" s="121"/>
      <c r="K195" s="37"/>
      <c r="L195" s="37"/>
      <c r="M195" s="37"/>
    </row>
    <row r="196" spans="1:13" ht="18">
      <c r="A196" s="374" t="s">
        <v>150</v>
      </c>
      <c r="B196" s="223">
        <v>10</v>
      </c>
      <c r="C196" s="292"/>
      <c r="D196" s="292"/>
      <c r="E196" s="121"/>
      <c r="F196" s="121"/>
      <c r="G196" s="121"/>
      <c r="H196" s="121"/>
      <c r="I196" s="121"/>
      <c r="J196" s="121"/>
      <c r="K196" s="37"/>
      <c r="L196" s="37"/>
      <c r="M196" s="37"/>
    </row>
    <row r="197" spans="1:13" ht="45.75" customHeight="1" thickBot="1">
      <c r="A197" s="375" t="s">
        <v>133</v>
      </c>
      <c r="B197" s="227" t="s">
        <v>116</v>
      </c>
      <c r="C197" s="25"/>
      <c r="D197" s="21"/>
      <c r="E197" s="121"/>
      <c r="F197" s="121"/>
      <c r="G197" s="121"/>
      <c r="H197" s="121"/>
      <c r="I197" s="121"/>
      <c r="J197" s="121"/>
      <c r="K197" s="37"/>
      <c r="L197" s="37"/>
      <c r="M197" s="37"/>
    </row>
    <row r="198" spans="1:13" ht="18">
      <c r="A198" s="427" t="s">
        <v>327</v>
      </c>
      <c r="B198" s="428"/>
      <c r="C198" s="428"/>
      <c r="D198" s="365">
        <f>SUM(D171:D197)</f>
        <v>300</v>
      </c>
      <c r="E198" s="121"/>
      <c r="F198" s="121"/>
      <c r="G198" s="121"/>
      <c r="H198" s="121"/>
      <c r="I198" s="121"/>
      <c r="J198" s="121"/>
      <c r="K198" s="37"/>
      <c r="L198" s="37"/>
      <c r="M198" s="37"/>
    </row>
    <row r="199" spans="1:13" ht="17.45" customHeight="1">
      <c r="A199" s="197"/>
      <c r="B199" s="197"/>
      <c r="C199" s="197"/>
      <c r="D199" s="197"/>
      <c r="E199" s="121"/>
      <c r="F199" s="121"/>
      <c r="G199" s="121"/>
      <c r="H199" s="121"/>
      <c r="I199" s="121"/>
      <c r="J199" s="121"/>
      <c r="K199" s="37"/>
      <c r="L199" s="37"/>
      <c r="M199" s="37"/>
    </row>
    <row r="200" spans="1:13" ht="31.5" customHeight="1">
      <c r="A200" s="459" t="s">
        <v>170</v>
      </c>
      <c r="B200" s="459"/>
      <c r="C200" s="459"/>
      <c r="D200" s="459"/>
      <c r="E200" s="121"/>
      <c r="F200" s="121"/>
      <c r="G200" s="121"/>
      <c r="H200" s="121"/>
      <c r="I200" s="121"/>
      <c r="J200" s="121"/>
      <c r="K200" s="37"/>
      <c r="L200" s="37"/>
      <c r="M200" s="37"/>
    </row>
    <row r="201" spans="1:13" ht="18">
      <c r="A201" s="156"/>
      <c r="B201" s="197"/>
      <c r="C201" s="197"/>
      <c r="D201" s="197"/>
      <c r="E201" s="121"/>
      <c r="F201" s="121"/>
      <c r="G201" s="121"/>
      <c r="H201" s="121"/>
      <c r="I201" s="121"/>
      <c r="J201" s="121"/>
      <c r="K201" s="37"/>
      <c r="L201" s="37"/>
      <c r="M201" s="37"/>
    </row>
    <row r="202" spans="1:13" ht="18">
      <c r="A202" s="447" t="s">
        <v>7</v>
      </c>
      <c r="B202" s="448"/>
      <c r="C202" s="445" t="s">
        <v>18</v>
      </c>
      <c r="D202" s="445"/>
      <c r="E202" s="121"/>
      <c r="F202" s="121"/>
      <c r="G202" s="121"/>
      <c r="H202" s="121"/>
      <c r="I202" s="121"/>
      <c r="J202" s="121"/>
      <c r="K202" s="37"/>
      <c r="L202" s="37"/>
      <c r="M202" s="37"/>
    </row>
    <row r="203" spans="1:13" ht="25.5">
      <c r="A203" s="434" t="s">
        <v>8</v>
      </c>
      <c r="B203" s="435"/>
      <c r="C203" s="258" t="s">
        <v>58</v>
      </c>
      <c r="D203" s="258" t="s">
        <v>14</v>
      </c>
      <c r="E203" s="121"/>
      <c r="F203" s="121"/>
      <c r="G203" s="121"/>
      <c r="H203" s="121"/>
      <c r="I203" s="121"/>
      <c r="J203" s="121"/>
      <c r="K203" s="37"/>
      <c r="L203" s="37"/>
      <c r="M203" s="37"/>
    </row>
    <row r="204" spans="1:13" ht="18">
      <c r="A204" s="228" t="s">
        <v>104</v>
      </c>
      <c r="B204" s="229">
        <v>200</v>
      </c>
      <c r="C204" s="304"/>
      <c r="D204" s="304"/>
      <c r="E204" s="121"/>
      <c r="F204" s="121"/>
      <c r="G204" s="121"/>
      <c r="H204" s="121"/>
      <c r="I204" s="121"/>
      <c r="J204" s="121"/>
      <c r="K204" s="37"/>
      <c r="L204" s="37"/>
      <c r="M204" s="37"/>
    </row>
    <row r="205" spans="1:13" ht="18">
      <c r="A205" s="228" t="s">
        <v>105</v>
      </c>
      <c r="B205" s="229">
        <v>100</v>
      </c>
      <c r="C205" s="304"/>
      <c r="D205" s="304"/>
      <c r="E205" s="121"/>
      <c r="F205" s="121"/>
      <c r="G205" s="121"/>
      <c r="H205" s="121"/>
      <c r="I205" s="121"/>
      <c r="J205" s="121"/>
      <c r="K205" s="37"/>
      <c r="L205" s="37"/>
      <c r="M205" s="37"/>
    </row>
    <row r="206" spans="1:13" ht="18">
      <c r="A206" s="228" t="s">
        <v>171</v>
      </c>
      <c r="B206" s="229" t="s">
        <v>12</v>
      </c>
      <c r="C206" s="304"/>
      <c r="D206" s="304"/>
      <c r="E206" s="121"/>
      <c r="F206" s="121"/>
      <c r="G206" s="121"/>
      <c r="H206" s="121"/>
      <c r="I206" s="121"/>
      <c r="J206" s="121"/>
      <c r="K206" s="37"/>
      <c r="L206" s="37"/>
      <c r="M206" s="37"/>
    </row>
    <row r="207" spans="1:13" ht="18">
      <c r="A207" s="230" t="s">
        <v>9</v>
      </c>
      <c r="B207" s="231">
        <f>SUM(B204:B205)</f>
        <v>300</v>
      </c>
      <c r="C207" s="305"/>
      <c r="D207" s="305"/>
      <c r="E207" s="121"/>
      <c r="F207" s="121"/>
      <c r="G207" s="121"/>
      <c r="H207" s="121"/>
      <c r="I207" s="121"/>
      <c r="J207" s="121"/>
      <c r="K207" s="37"/>
      <c r="L207" s="37"/>
      <c r="M207" s="37"/>
    </row>
    <row r="208" spans="1:13" ht="17.45" customHeight="1">
      <c r="A208" s="432" t="s">
        <v>172</v>
      </c>
      <c r="B208" s="433"/>
      <c r="C208" s="305"/>
      <c r="D208" s="338"/>
      <c r="E208" s="121"/>
      <c r="F208" s="121"/>
      <c r="G208" s="121"/>
      <c r="H208" s="121"/>
      <c r="I208" s="121"/>
      <c r="J208" s="121"/>
      <c r="K208" s="37"/>
      <c r="L208" s="37"/>
      <c r="M208" s="37"/>
    </row>
    <row r="209" spans="1:13" ht="17.45" customHeight="1">
      <c r="A209" s="434" t="s">
        <v>173</v>
      </c>
      <c r="B209" s="435"/>
      <c r="C209" s="304"/>
      <c r="D209" s="304"/>
      <c r="E209" s="121"/>
      <c r="F209" s="121"/>
      <c r="G209" s="121"/>
      <c r="H209" s="121"/>
      <c r="I209" s="121"/>
      <c r="J209" s="121"/>
      <c r="K209" s="37"/>
      <c r="L209" s="37"/>
      <c r="M209" s="37"/>
    </row>
    <row r="210" spans="1:13" ht="30">
      <c r="A210" s="232" t="s">
        <v>10</v>
      </c>
      <c r="B210" s="233" t="s">
        <v>11</v>
      </c>
      <c r="C210" s="304"/>
      <c r="D210" s="304"/>
      <c r="E210" s="121"/>
      <c r="F210" s="121"/>
      <c r="G210" s="121"/>
      <c r="H210" s="121"/>
      <c r="I210" s="121"/>
      <c r="J210" s="121"/>
      <c r="K210" s="37"/>
      <c r="L210" s="37"/>
      <c r="M210" s="37"/>
    </row>
    <row r="211" spans="1:13" ht="18">
      <c r="A211" s="228" t="s">
        <v>12</v>
      </c>
      <c r="B211" s="229">
        <v>200</v>
      </c>
      <c r="C211" s="38" t="s">
        <v>12</v>
      </c>
      <c r="D211" s="363">
        <v>200</v>
      </c>
      <c r="E211" s="121"/>
      <c r="F211" s="121"/>
      <c r="G211" s="121"/>
      <c r="H211" s="121"/>
      <c r="I211" s="121"/>
      <c r="J211" s="121"/>
      <c r="K211" s="37"/>
      <c r="L211" s="37"/>
      <c r="M211" s="37"/>
    </row>
    <row r="212" spans="1:13" ht="18">
      <c r="A212" s="228" t="s">
        <v>13</v>
      </c>
      <c r="B212" s="229">
        <v>100</v>
      </c>
      <c r="C212" s="304"/>
      <c r="D212" s="304"/>
      <c r="E212" s="121"/>
      <c r="F212" s="121"/>
      <c r="G212" s="121"/>
      <c r="H212" s="121"/>
      <c r="I212" s="121"/>
      <c r="J212" s="121"/>
      <c r="K212" s="37"/>
      <c r="L212" s="37"/>
      <c r="M212" s="37"/>
    </row>
    <row r="213" spans="1:13" ht="18">
      <c r="A213" s="228" t="s">
        <v>113</v>
      </c>
      <c r="B213" s="229">
        <v>80</v>
      </c>
      <c r="C213" s="304"/>
      <c r="D213" s="304"/>
      <c r="E213" s="121"/>
      <c r="F213" s="121"/>
      <c r="G213" s="121"/>
      <c r="H213" s="121"/>
      <c r="I213" s="121"/>
      <c r="J213" s="121"/>
      <c r="K213" s="37"/>
      <c r="L213" s="37"/>
      <c r="M213" s="37"/>
    </row>
    <row r="214" spans="1:13" ht="18">
      <c r="A214" s="228" t="s">
        <v>114</v>
      </c>
      <c r="B214" s="229">
        <v>60</v>
      </c>
      <c r="C214" s="304"/>
      <c r="D214" s="304"/>
      <c r="E214" s="121"/>
      <c r="F214" s="121"/>
      <c r="G214" s="121"/>
      <c r="H214" s="121"/>
      <c r="I214" s="121"/>
      <c r="J214" s="121"/>
      <c r="K214" s="37"/>
      <c r="L214" s="37"/>
      <c r="M214" s="37"/>
    </row>
    <row r="215" spans="1:13" ht="57">
      <c r="A215" s="228" t="s">
        <v>115</v>
      </c>
      <c r="B215" s="229" t="s">
        <v>174</v>
      </c>
      <c r="C215" s="304"/>
      <c r="D215" s="304"/>
      <c r="E215" s="121"/>
      <c r="F215" s="121"/>
      <c r="G215" s="121"/>
      <c r="H215" s="121"/>
      <c r="I215" s="121"/>
      <c r="J215" s="121"/>
      <c r="K215" s="37"/>
      <c r="L215" s="37"/>
      <c r="M215" s="37"/>
    </row>
    <row r="216" spans="1:13" ht="30">
      <c r="A216" s="232" t="s">
        <v>10</v>
      </c>
      <c r="B216" s="233" t="s">
        <v>175</v>
      </c>
      <c r="C216" s="304"/>
      <c r="D216" s="304"/>
      <c r="E216" s="121"/>
      <c r="F216" s="121"/>
      <c r="G216" s="121"/>
      <c r="H216" s="121"/>
      <c r="I216" s="121"/>
      <c r="J216" s="121"/>
      <c r="K216" s="37"/>
      <c r="L216" s="37"/>
      <c r="M216" s="37"/>
    </row>
    <row r="217" spans="1:13" ht="18">
      <c r="A217" s="228" t="s">
        <v>12</v>
      </c>
      <c r="B217" s="229">
        <v>200</v>
      </c>
      <c r="C217" s="38"/>
      <c r="D217" s="38"/>
      <c r="E217" s="121"/>
      <c r="F217" s="121"/>
      <c r="G217" s="121"/>
      <c r="H217" s="121"/>
      <c r="I217" s="121"/>
      <c r="J217" s="121"/>
      <c r="K217" s="37"/>
      <c r="L217" s="37"/>
      <c r="M217" s="37"/>
    </row>
    <row r="218" spans="1:13" ht="18">
      <c r="A218" s="228" t="s">
        <v>118</v>
      </c>
      <c r="B218" s="229">
        <v>30</v>
      </c>
      <c r="C218" s="304"/>
      <c r="D218" s="304"/>
      <c r="E218" s="121"/>
      <c r="F218" s="121"/>
      <c r="G218" s="121"/>
      <c r="H218" s="121"/>
      <c r="I218" s="121"/>
      <c r="J218" s="121"/>
      <c r="K218" s="37"/>
      <c r="L218" s="37"/>
      <c r="M218" s="37"/>
    </row>
    <row r="219" spans="1:13" ht="18">
      <c r="A219" s="228" t="s">
        <v>119</v>
      </c>
      <c r="B219" s="229">
        <v>20</v>
      </c>
      <c r="C219" s="304"/>
      <c r="D219" s="304"/>
      <c r="E219" s="121"/>
      <c r="F219" s="121"/>
      <c r="G219" s="121"/>
      <c r="H219" s="121"/>
      <c r="I219" s="121"/>
      <c r="J219" s="121"/>
      <c r="K219" s="37"/>
      <c r="L219" s="37"/>
      <c r="M219" s="37"/>
    </row>
    <row r="220" spans="1:13" ht="18">
      <c r="A220" s="228" t="s">
        <v>120</v>
      </c>
      <c r="B220" s="229">
        <v>10</v>
      </c>
      <c r="C220" s="304"/>
      <c r="D220" s="304"/>
      <c r="E220" s="121"/>
      <c r="F220" s="121"/>
      <c r="G220" s="121"/>
      <c r="H220" s="121"/>
      <c r="I220" s="121"/>
      <c r="J220" s="121"/>
      <c r="K220" s="37"/>
      <c r="L220" s="37"/>
      <c r="M220" s="37"/>
    </row>
    <row r="221" spans="1:13" ht="57">
      <c r="A221" s="228" t="s">
        <v>121</v>
      </c>
      <c r="B221" s="229" t="s">
        <v>174</v>
      </c>
      <c r="C221" s="304"/>
      <c r="D221" s="304"/>
      <c r="E221" s="121"/>
      <c r="F221" s="121"/>
      <c r="G221" s="121"/>
      <c r="H221" s="121"/>
      <c r="I221" s="121"/>
      <c r="J221" s="121"/>
      <c r="K221" s="37"/>
      <c r="L221" s="37"/>
      <c r="M221" s="37"/>
    </row>
    <row r="222" spans="1:13" ht="30">
      <c r="A222" s="232" t="s">
        <v>10</v>
      </c>
      <c r="B222" s="233" t="s">
        <v>122</v>
      </c>
      <c r="C222" s="304"/>
      <c r="D222" s="304"/>
      <c r="E222" s="121"/>
      <c r="F222" s="121"/>
      <c r="G222" s="121"/>
      <c r="H222" s="121"/>
      <c r="I222" s="121"/>
      <c r="J222" s="121"/>
      <c r="K222" s="37"/>
      <c r="L222" s="37"/>
      <c r="M222" s="37"/>
    </row>
    <row r="223" spans="1:13" ht="18">
      <c r="A223" s="228" t="s">
        <v>12</v>
      </c>
      <c r="B223" s="229">
        <v>200</v>
      </c>
      <c r="C223" s="38"/>
      <c r="D223" s="38"/>
      <c r="E223" s="121"/>
      <c r="F223" s="121"/>
      <c r="G223" s="121"/>
      <c r="H223" s="121"/>
      <c r="I223" s="121"/>
      <c r="J223" s="121"/>
      <c r="K223" s="37"/>
      <c r="L223" s="37"/>
      <c r="M223" s="37"/>
    </row>
    <row r="224" spans="1:13" ht="18">
      <c r="A224" s="228" t="s">
        <v>118</v>
      </c>
      <c r="B224" s="229">
        <v>5</v>
      </c>
      <c r="C224" s="304"/>
      <c r="D224" s="304"/>
      <c r="E224" s="121"/>
      <c r="F224" s="121"/>
      <c r="G224" s="121"/>
      <c r="H224" s="121"/>
      <c r="I224" s="121"/>
      <c r="J224" s="121"/>
      <c r="K224" s="37"/>
      <c r="L224" s="37"/>
      <c r="M224" s="37"/>
    </row>
    <row r="225" spans="1:14" ht="18">
      <c r="A225" s="228" t="s">
        <v>119</v>
      </c>
      <c r="B225" s="229">
        <v>3</v>
      </c>
      <c r="C225" s="304"/>
      <c r="D225" s="304"/>
      <c r="E225" s="121"/>
      <c r="F225" s="121"/>
      <c r="G225" s="121"/>
      <c r="H225" s="121"/>
      <c r="I225" s="121"/>
      <c r="J225" s="121"/>
      <c r="K225" s="37"/>
      <c r="L225" s="37"/>
      <c r="M225" s="37"/>
    </row>
    <row r="226" spans="1:14" ht="18">
      <c r="A226" s="228" t="s">
        <v>120</v>
      </c>
      <c r="B226" s="229">
        <v>1</v>
      </c>
      <c r="C226" s="304"/>
      <c r="D226" s="304"/>
      <c r="E226" s="121"/>
      <c r="F226" s="121"/>
      <c r="G226" s="121"/>
      <c r="H226" s="121"/>
      <c r="I226" s="121"/>
      <c r="J226" s="121"/>
      <c r="K226" s="37"/>
      <c r="L226" s="37"/>
      <c r="M226" s="37"/>
    </row>
    <row r="227" spans="1:14" ht="57">
      <c r="A227" s="228" t="s">
        <v>121</v>
      </c>
      <c r="B227" s="229" t="s">
        <v>174</v>
      </c>
      <c r="C227" s="304"/>
      <c r="D227" s="304"/>
      <c r="E227" s="121"/>
      <c r="F227" s="121"/>
      <c r="G227" s="121"/>
      <c r="H227" s="121"/>
      <c r="I227" s="121"/>
      <c r="J227" s="121"/>
      <c r="K227" s="37"/>
      <c r="L227" s="37"/>
      <c r="M227" s="37"/>
    </row>
    <row r="228" spans="1:14" ht="18">
      <c r="A228" s="432" t="s">
        <v>176</v>
      </c>
      <c r="B228" s="436"/>
      <c r="C228" s="337"/>
      <c r="D228" s="338"/>
      <c r="E228" s="121"/>
      <c r="F228" s="121"/>
      <c r="G228" s="121"/>
      <c r="H228" s="121"/>
      <c r="I228" s="121"/>
      <c r="J228" s="121"/>
      <c r="K228" s="37"/>
      <c r="L228" s="37"/>
      <c r="M228" s="37"/>
    </row>
    <row r="229" spans="1:14" ht="18">
      <c r="A229" s="430" t="s">
        <v>124</v>
      </c>
      <c r="B229" s="431"/>
      <c r="C229" s="304"/>
      <c r="D229" s="304"/>
      <c r="E229" s="121"/>
      <c r="F229" s="121"/>
      <c r="G229" s="121"/>
      <c r="H229" s="121"/>
      <c r="I229" s="121"/>
      <c r="J229" s="121"/>
      <c r="K229" s="37"/>
      <c r="L229" s="37"/>
      <c r="M229" s="37"/>
    </row>
    <row r="230" spans="1:14" ht="18">
      <c r="A230" s="234" t="s">
        <v>10</v>
      </c>
      <c r="B230" s="233" t="s">
        <v>5</v>
      </c>
      <c r="C230" s="304"/>
      <c r="D230" s="304"/>
      <c r="E230" s="121"/>
      <c r="F230" s="121"/>
      <c r="G230" s="121"/>
      <c r="H230" s="121"/>
      <c r="I230" s="121"/>
      <c r="J230" s="121"/>
      <c r="K230" s="37"/>
      <c r="L230" s="37"/>
      <c r="M230" s="37"/>
    </row>
    <row r="231" spans="1:14" ht="18">
      <c r="A231" s="235" t="s">
        <v>12</v>
      </c>
      <c r="B231" s="229">
        <v>100</v>
      </c>
      <c r="C231" s="38" t="s">
        <v>12</v>
      </c>
      <c r="D231" s="363">
        <v>100</v>
      </c>
      <c r="E231" s="121"/>
      <c r="F231" s="121"/>
      <c r="G231" s="121"/>
      <c r="H231" s="121"/>
      <c r="I231" s="121"/>
      <c r="J231" s="121"/>
      <c r="K231" s="37"/>
      <c r="L231" s="37"/>
      <c r="M231" s="37"/>
    </row>
    <row r="232" spans="1:14" ht="18">
      <c r="A232" s="235" t="s">
        <v>13</v>
      </c>
      <c r="B232" s="229">
        <v>80</v>
      </c>
      <c r="C232" s="304"/>
      <c r="D232" s="304"/>
      <c r="E232" s="121"/>
      <c r="F232" s="121"/>
      <c r="G232" s="121"/>
      <c r="H232" s="121"/>
      <c r="I232" s="121"/>
      <c r="J232" s="121"/>
      <c r="K232" s="37"/>
      <c r="L232" s="37"/>
      <c r="M232" s="37"/>
    </row>
    <row r="233" spans="1:14" ht="18">
      <c r="A233" s="235" t="s">
        <v>125</v>
      </c>
      <c r="B233" s="229">
        <v>70</v>
      </c>
      <c r="C233" s="304"/>
      <c r="D233" s="304"/>
      <c r="E233" s="121"/>
      <c r="F233" s="121"/>
      <c r="G233" s="121"/>
      <c r="H233" s="121"/>
      <c r="I233" s="121"/>
      <c r="J233" s="121"/>
      <c r="K233" s="37"/>
      <c r="L233" s="37"/>
      <c r="M233" s="37"/>
    </row>
    <row r="234" spans="1:14" ht="17.45" customHeight="1">
      <c r="A234" s="235" t="s">
        <v>126</v>
      </c>
      <c r="B234" s="229">
        <v>50</v>
      </c>
      <c r="C234" s="304"/>
      <c r="D234" s="304"/>
      <c r="E234" s="121"/>
      <c r="F234" s="121"/>
      <c r="G234" s="121"/>
      <c r="H234" s="121"/>
      <c r="I234" s="121"/>
      <c r="J234" s="121"/>
      <c r="K234" s="37"/>
      <c r="L234" s="37"/>
      <c r="M234" s="37"/>
    </row>
    <row r="235" spans="1:14" ht="18">
      <c r="A235" s="235" t="s">
        <v>127</v>
      </c>
      <c r="B235" s="229">
        <v>30</v>
      </c>
      <c r="C235" s="304"/>
      <c r="D235" s="304"/>
      <c r="E235" s="121"/>
      <c r="F235" s="121"/>
      <c r="G235" s="121"/>
      <c r="H235" s="121"/>
      <c r="I235" s="121"/>
      <c r="J235" s="121"/>
      <c r="K235" s="37"/>
      <c r="L235" s="37"/>
      <c r="M235" s="37"/>
    </row>
    <row r="236" spans="1:14" s="1" customFormat="1" ht="15.6" customHeight="1" thickBot="1">
      <c r="A236" s="236" t="s">
        <v>128</v>
      </c>
      <c r="B236" s="237" t="s">
        <v>174</v>
      </c>
      <c r="C236" s="303"/>
      <c r="D236" s="303"/>
      <c r="E236" s="30"/>
      <c r="F236" s="30"/>
      <c r="I236" s="30"/>
      <c r="J236" s="30"/>
    </row>
    <row r="237" spans="1:14" s="163" customFormat="1">
      <c r="A237" s="429" t="s">
        <v>327</v>
      </c>
      <c r="B237" s="429"/>
      <c r="C237" s="429"/>
      <c r="D237" s="364">
        <f>SUM(D210:D236)</f>
        <v>300</v>
      </c>
      <c r="E237" s="68"/>
      <c r="F237" s="161"/>
      <c r="G237" s="162"/>
      <c r="H237" s="161"/>
      <c r="I237" s="68"/>
      <c r="J237" s="161"/>
      <c r="K237" s="68"/>
      <c r="L237" s="161"/>
    </row>
    <row r="238" spans="1:14" s="1" customFormat="1">
      <c r="B238" s="30"/>
      <c r="E238" s="30"/>
      <c r="F238" s="30"/>
      <c r="I238" s="30"/>
      <c r="J238" s="30"/>
    </row>
    <row r="239" spans="1:14" ht="57" customHeight="1">
      <c r="A239" s="459" t="s">
        <v>177</v>
      </c>
      <c r="B239" s="459"/>
      <c r="C239" s="459"/>
      <c r="D239" s="459"/>
      <c r="E239" s="121"/>
      <c r="F239" s="121"/>
      <c r="G239" s="121"/>
      <c r="H239" s="121"/>
      <c r="I239" s="121"/>
      <c r="J239" s="121"/>
      <c r="K239" s="37"/>
      <c r="L239" s="37"/>
      <c r="M239" s="37"/>
      <c r="N239" s="37"/>
    </row>
    <row r="240" spans="1:14" s="1" customFormat="1" ht="15" customHeight="1">
      <c r="B240" s="30"/>
      <c r="E240" s="30"/>
      <c r="F240" s="30"/>
      <c r="I240" s="30"/>
      <c r="J240" s="30"/>
    </row>
    <row r="241" spans="1:256" s="1" customFormat="1" ht="13.15" customHeight="1">
      <c r="A241" s="42"/>
      <c r="B241" s="26"/>
      <c r="C241" s="164" t="s">
        <v>18</v>
      </c>
      <c r="D241" s="43"/>
      <c r="E241" s="165"/>
      <c r="F241" s="165"/>
      <c r="G241" s="165"/>
      <c r="H241" s="165"/>
      <c r="I241" s="165"/>
      <c r="J241" s="165"/>
      <c r="K241" s="165"/>
      <c r="L241" s="165"/>
    </row>
    <row r="242" spans="1:256" ht="13.15" customHeight="1">
      <c r="A242" s="238" t="s">
        <v>16</v>
      </c>
      <c r="B242" s="306" t="s">
        <v>60</v>
      </c>
      <c r="C242" s="421" t="s">
        <v>72</v>
      </c>
      <c r="D242" s="422"/>
      <c r="E242" s="215"/>
      <c r="F242" s="165"/>
      <c r="G242" s="165"/>
      <c r="H242" s="165"/>
      <c r="I242" s="165"/>
      <c r="J242" s="165"/>
      <c r="K242" s="165"/>
      <c r="L242" s="165"/>
    </row>
    <row r="243" spans="1:256" ht="12.75" customHeight="1">
      <c r="A243" s="239" t="s">
        <v>10</v>
      </c>
      <c r="B243" s="307" t="s">
        <v>5</v>
      </c>
      <c r="C243" s="423"/>
      <c r="D243" s="424"/>
      <c r="E243" s="215"/>
      <c r="F243" s="165"/>
      <c r="G243" s="165"/>
      <c r="H243" s="165"/>
      <c r="I243" s="165"/>
      <c r="J243" s="165"/>
      <c r="K243" s="165"/>
      <c r="L243" s="165"/>
    </row>
    <row r="244" spans="1:256" ht="14.25">
      <c r="A244" s="240" t="s">
        <v>12</v>
      </c>
      <c r="B244" s="308" t="s">
        <v>60</v>
      </c>
      <c r="C244" s="423"/>
      <c r="D244" s="424"/>
      <c r="E244" s="212"/>
      <c r="F244" s="213"/>
      <c r="G244" s="213"/>
      <c r="H244" s="213"/>
      <c r="I244" s="212"/>
      <c r="J244" s="213"/>
      <c r="K244" s="213"/>
      <c r="L244" s="213"/>
      <c r="M244" s="208"/>
      <c r="N244" s="208"/>
      <c r="O244" s="208"/>
      <c r="P244" s="208"/>
      <c r="Q244" s="208"/>
      <c r="R244" s="208"/>
      <c r="S244" s="208"/>
      <c r="T244" s="208"/>
      <c r="U244" s="208"/>
      <c r="V244" s="208"/>
      <c r="W244" s="208"/>
      <c r="X244" s="208"/>
      <c r="Y244" s="208"/>
      <c r="Z244" s="208"/>
      <c r="AA244" s="208"/>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8"/>
      <c r="BQ244" s="208"/>
      <c r="BR244" s="208"/>
      <c r="BS244" s="208"/>
      <c r="BT244" s="208"/>
      <c r="BU244" s="208"/>
      <c r="BV244" s="208"/>
      <c r="BW244" s="208"/>
      <c r="BX244" s="208"/>
      <c r="BY244" s="208"/>
      <c r="BZ244" s="208"/>
      <c r="CA244" s="208"/>
      <c r="CB244" s="208"/>
      <c r="CC244" s="208"/>
      <c r="CD244" s="208"/>
      <c r="CE244" s="208"/>
      <c r="CF244" s="208"/>
      <c r="CG244" s="208"/>
      <c r="CH244" s="208"/>
      <c r="CI244" s="208"/>
      <c r="CJ244" s="208"/>
      <c r="CK244" s="208"/>
      <c r="CL244" s="208"/>
      <c r="CM244" s="208"/>
      <c r="CN244" s="208"/>
      <c r="CO244" s="208"/>
      <c r="CP244" s="208"/>
      <c r="CQ244" s="208"/>
      <c r="CR244" s="208"/>
      <c r="CS244" s="208"/>
      <c r="CT244" s="208"/>
      <c r="CU244" s="208"/>
      <c r="CV244" s="208"/>
      <c r="CW244" s="208"/>
      <c r="CX244" s="208"/>
      <c r="CY244" s="208"/>
      <c r="CZ244" s="208"/>
      <c r="DA244" s="208"/>
      <c r="DB244" s="208"/>
      <c r="DC244" s="208"/>
      <c r="DD244" s="208"/>
      <c r="DE244" s="208"/>
      <c r="DF244" s="208"/>
      <c r="DG244" s="208"/>
      <c r="DH244" s="208"/>
      <c r="DI244" s="208"/>
      <c r="DJ244" s="208"/>
      <c r="DK244" s="208"/>
      <c r="DL244" s="208"/>
      <c r="DM244" s="208"/>
      <c r="DN244" s="208"/>
      <c r="DO244" s="208"/>
      <c r="DP244" s="208"/>
      <c r="DQ244" s="208"/>
      <c r="DR244" s="208"/>
      <c r="DS244" s="208"/>
      <c r="DT244" s="208"/>
      <c r="DU244" s="208"/>
      <c r="DV244" s="208"/>
      <c r="DW244" s="208"/>
      <c r="DX244" s="208"/>
      <c r="DY244" s="208"/>
      <c r="DZ244" s="208"/>
      <c r="EA244" s="208"/>
      <c r="EB244" s="208"/>
      <c r="EC244" s="208"/>
      <c r="ED244" s="208"/>
      <c r="EE244" s="208"/>
      <c r="EF244" s="208"/>
      <c r="EG244" s="208"/>
      <c r="EH244" s="208"/>
      <c r="EI244" s="208"/>
      <c r="EJ244" s="208"/>
      <c r="EK244" s="208"/>
      <c r="EL244" s="208"/>
      <c r="EM244" s="208"/>
      <c r="EN244" s="208"/>
      <c r="EO244" s="208"/>
      <c r="EP244" s="208"/>
      <c r="EQ244" s="208"/>
      <c r="ER244" s="208"/>
      <c r="ES244" s="208"/>
      <c r="ET244" s="208"/>
      <c r="EU244" s="208"/>
      <c r="EV244" s="208"/>
      <c r="EW244" s="208"/>
      <c r="EX244" s="208"/>
      <c r="EY244" s="208"/>
      <c r="EZ244" s="208"/>
      <c r="FA244" s="208"/>
      <c r="FB244" s="208"/>
      <c r="FC244" s="208"/>
      <c r="FD244" s="208"/>
      <c r="FE244" s="208"/>
      <c r="FF244" s="208"/>
      <c r="FG244" s="208"/>
      <c r="FH244" s="208"/>
      <c r="FI244" s="208"/>
      <c r="FJ244" s="208"/>
      <c r="FK244" s="208"/>
      <c r="FL244" s="208"/>
      <c r="FM244" s="208"/>
      <c r="FN244" s="208"/>
      <c r="FO244" s="208"/>
      <c r="FP244" s="208"/>
      <c r="FQ244" s="208"/>
      <c r="FR244" s="208"/>
      <c r="FS244" s="208"/>
      <c r="FT244" s="208"/>
      <c r="FU244" s="208"/>
      <c r="FV244" s="208"/>
      <c r="FW244" s="208"/>
      <c r="FX244" s="208"/>
      <c r="FY244" s="208"/>
      <c r="FZ244" s="208"/>
      <c r="GA244" s="208"/>
      <c r="GB244" s="208"/>
      <c r="GC244" s="208"/>
      <c r="GD244" s="208"/>
      <c r="GE244" s="208"/>
      <c r="GF244" s="208"/>
      <c r="GG244" s="208"/>
      <c r="GH244" s="208"/>
      <c r="GI244" s="208"/>
      <c r="GJ244" s="208"/>
      <c r="GK244" s="208"/>
      <c r="GL244" s="208"/>
      <c r="GM244" s="208"/>
      <c r="GN244" s="208"/>
      <c r="GO244" s="208"/>
      <c r="GP244" s="208"/>
      <c r="GQ244" s="208"/>
      <c r="GR244" s="208"/>
      <c r="GS244" s="208"/>
      <c r="GT244" s="208"/>
      <c r="GU244" s="208"/>
      <c r="GV244" s="208"/>
      <c r="GW244" s="208"/>
      <c r="GX244" s="208"/>
      <c r="GY244" s="208"/>
      <c r="GZ244" s="208"/>
      <c r="HA244" s="208"/>
      <c r="HB244" s="208"/>
      <c r="HC244" s="208"/>
      <c r="HD244" s="208"/>
      <c r="HE244" s="208"/>
      <c r="HF244" s="208"/>
      <c r="HG244" s="208"/>
      <c r="HH244" s="208"/>
      <c r="HI244" s="208"/>
      <c r="HJ244" s="208"/>
      <c r="HK244" s="208"/>
      <c r="HL244" s="208"/>
      <c r="HM244" s="208"/>
      <c r="HN244" s="208"/>
      <c r="HO244" s="208"/>
      <c r="HP244" s="208"/>
      <c r="HQ244" s="208"/>
      <c r="HR244" s="208"/>
      <c r="HS244" s="208"/>
      <c r="HT244" s="208"/>
      <c r="HU244" s="208"/>
      <c r="HV244" s="208"/>
      <c r="HW244" s="208"/>
      <c r="HX244" s="208"/>
      <c r="HY244" s="208"/>
      <c r="HZ244" s="208"/>
      <c r="IA244" s="208"/>
      <c r="IB244" s="208"/>
      <c r="IC244" s="208"/>
      <c r="ID244" s="208"/>
      <c r="IE244" s="208"/>
      <c r="IF244" s="208"/>
      <c r="IG244" s="208"/>
      <c r="IH244" s="208"/>
      <c r="II244" s="208"/>
      <c r="IJ244" s="208"/>
      <c r="IK244" s="208"/>
      <c r="IL244" s="208"/>
      <c r="IM244" s="208"/>
      <c r="IN244" s="208"/>
      <c r="IO244" s="208"/>
      <c r="IP244" s="208"/>
      <c r="IQ244" s="208"/>
      <c r="IR244" s="208"/>
      <c r="IS244" s="208"/>
      <c r="IT244" s="208"/>
      <c r="IU244" s="208"/>
      <c r="IV244" s="208"/>
    </row>
    <row r="245" spans="1:256" ht="14.25">
      <c r="A245" s="240" t="s">
        <v>178</v>
      </c>
      <c r="B245" s="309">
        <v>200</v>
      </c>
      <c r="C245" s="423"/>
      <c r="D245" s="424"/>
      <c r="E245" s="212"/>
      <c r="F245" s="213"/>
      <c r="G245" s="214"/>
      <c r="H245" s="214"/>
      <c r="I245" s="212"/>
      <c r="J245" s="213"/>
      <c r="K245" s="214"/>
      <c r="L245" s="214"/>
      <c r="M245" s="208"/>
      <c r="N245" s="208"/>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c r="BL245" s="208"/>
      <c r="BM245" s="208"/>
      <c r="BN245" s="208"/>
      <c r="BO245" s="208"/>
      <c r="BP245" s="208"/>
      <c r="BQ245" s="208"/>
      <c r="BR245" s="208"/>
      <c r="BS245" s="208"/>
      <c r="BT245" s="208"/>
      <c r="BU245" s="208"/>
      <c r="BV245" s="208"/>
      <c r="BW245" s="208"/>
      <c r="BX245" s="208"/>
      <c r="BY245" s="208"/>
      <c r="BZ245" s="208"/>
      <c r="CA245" s="208"/>
      <c r="CB245" s="208"/>
      <c r="CC245" s="208"/>
      <c r="CD245" s="208"/>
      <c r="CE245" s="208"/>
      <c r="CF245" s="208"/>
      <c r="CG245" s="208"/>
      <c r="CH245" s="208"/>
      <c r="CI245" s="208"/>
      <c r="CJ245" s="208"/>
      <c r="CK245" s="208"/>
      <c r="CL245" s="208"/>
      <c r="CM245" s="208"/>
      <c r="CN245" s="208"/>
      <c r="CO245" s="208"/>
      <c r="CP245" s="208"/>
      <c r="CQ245" s="208"/>
      <c r="CR245" s="208"/>
      <c r="CS245" s="208"/>
      <c r="CT245" s="208"/>
      <c r="CU245" s="208"/>
      <c r="CV245" s="208"/>
      <c r="CW245" s="208"/>
      <c r="CX245" s="208"/>
      <c r="CY245" s="208"/>
      <c r="CZ245" s="208"/>
      <c r="DA245" s="208"/>
      <c r="DB245" s="208"/>
      <c r="DC245" s="208"/>
      <c r="DD245" s="208"/>
      <c r="DE245" s="208"/>
      <c r="DF245" s="208"/>
      <c r="DG245" s="208"/>
      <c r="DH245" s="208"/>
      <c r="DI245" s="208"/>
      <c r="DJ245" s="208"/>
      <c r="DK245" s="208"/>
      <c r="DL245" s="208"/>
      <c r="DM245" s="208"/>
      <c r="DN245" s="208"/>
      <c r="DO245" s="208"/>
      <c r="DP245" s="208"/>
      <c r="DQ245" s="208"/>
      <c r="DR245" s="208"/>
      <c r="DS245" s="208"/>
      <c r="DT245" s="208"/>
      <c r="DU245" s="208"/>
      <c r="DV245" s="208"/>
      <c r="DW245" s="208"/>
      <c r="DX245" s="208"/>
      <c r="DY245" s="208"/>
      <c r="DZ245" s="208"/>
      <c r="EA245" s="208"/>
      <c r="EB245" s="208"/>
      <c r="EC245" s="208"/>
      <c r="ED245" s="208"/>
      <c r="EE245" s="208"/>
      <c r="EF245" s="208"/>
      <c r="EG245" s="208"/>
      <c r="EH245" s="208"/>
      <c r="EI245" s="208"/>
      <c r="EJ245" s="208"/>
      <c r="EK245" s="208"/>
      <c r="EL245" s="208"/>
      <c r="EM245" s="208"/>
      <c r="EN245" s="208"/>
      <c r="EO245" s="208"/>
      <c r="EP245" s="208"/>
      <c r="EQ245" s="208"/>
      <c r="ER245" s="208"/>
      <c r="ES245" s="208"/>
      <c r="ET245" s="208"/>
      <c r="EU245" s="208"/>
      <c r="EV245" s="208"/>
      <c r="EW245" s="208"/>
      <c r="EX245" s="208"/>
      <c r="EY245" s="208"/>
      <c r="EZ245" s="208"/>
      <c r="FA245" s="208"/>
      <c r="FB245" s="208"/>
      <c r="FC245" s="208"/>
      <c r="FD245" s="208"/>
      <c r="FE245" s="208"/>
      <c r="FF245" s="208"/>
      <c r="FG245" s="208"/>
      <c r="FH245" s="208"/>
      <c r="FI245" s="208"/>
      <c r="FJ245" s="208"/>
      <c r="FK245" s="208"/>
      <c r="FL245" s="208"/>
      <c r="FM245" s="208"/>
      <c r="FN245" s="208"/>
      <c r="FO245" s="208"/>
      <c r="FP245" s="208"/>
      <c r="FQ245" s="208"/>
      <c r="FR245" s="208"/>
      <c r="FS245" s="208"/>
      <c r="FT245" s="208"/>
      <c r="FU245" s="208"/>
      <c r="FV245" s="208"/>
      <c r="FW245" s="208"/>
      <c r="FX245" s="208"/>
      <c r="FY245" s="208"/>
      <c r="FZ245" s="208"/>
      <c r="GA245" s="208"/>
      <c r="GB245" s="208"/>
      <c r="GC245" s="208"/>
      <c r="GD245" s="208"/>
      <c r="GE245" s="208"/>
      <c r="GF245" s="208"/>
      <c r="GG245" s="208"/>
      <c r="GH245" s="208"/>
      <c r="GI245" s="208"/>
      <c r="GJ245" s="208"/>
      <c r="GK245" s="208"/>
      <c r="GL245" s="208"/>
      <c r="GM245" s="208"/>
      <c r="GN245" s="208"/>
      <c r="GO245" s="208"/>
      <c r="GP245" s="208"/>
      <c r="GQ245" s="208"/>
      <c r="GR245" s="208"/>
      <c r="GS245" s="208"/>
      <c r="GT245" s="208"/>
      <c r="GU245" s="208"/>
      <c r="GV245" s="208"/>
      <c r="GW245" s="208"/>
      <c r="GX245" s="208"/>
      <c r="GY245" s="208"/>
      <c r="GZ245" s="208"/>
      <c r="HA245" s="208"/>
      <c r="HB245" s="208"/>
      <c r="HC245" s="208"/>
      <c r="HD245" s="208"/>
      <c r="HE245" s="208"/>
      <c r="HF245" s="208"/>
      <c r="HG245" s="208"/>
      <c r="HH245" s="208"/>
      <c r="HI245" s="208"/>
      <c r="HJ245" s="208"/>
      <c r="HK245" s="208"/>
      <c r="HL245" s="208"/>
      <c r="HM245" s="208"/>
      <c r="HN245" s="208"/>
      <c r="HO245" s="208"/>
      <c r="HP245" s="208"/>
      <c r="HQ245" s="208"/>
      <c r="HR245" s="208"/>
      <c r="HS245" s="208"/>
      <c r="HT245" s="208"/>
      <c r="HU245" s="208"/>
      <c r="HV245" s="208"/>
      <c r="HW245" s="208"/>
      <c r="HX245" s="208"/>
      <c r="HY245" s="208"/>
      <c r="HZ245" s="208"/>
      <c r="IA245" s="208"/>
      <c r="IB245" s="208"/>
      <c r="IC245" s="208"/>
      <c r="ID245" s="208"/>
      <c r="IE245" s="208"/>
      <c r="IF245" s="208"/>
      <c r="IG245" s="208"/>
      <c r="IH245" s="208"/>
      <c r="II245" s="208"/>
      <c r="IJ245" s="208"/>
      <c r="IK245" s="208"/>
      <c r="IL245" s="208"/>
      <c r="IM245" s="208"/>
      <c r="IN245" s="208"/>
      <c r="IO245" s="208"/>
      <c r="IP245" s="208"/>
      <c r="IQ245" s="208"/>
      <c r="IR245" s="208"/>
      <c r="IS245" s="208"/>
      <c r="IT245" s="208"/>
      <c r="IU245" s="208"/>
      <c r="IV245" s="208"/>
    </row>
    <row r="246" spans="1:256" ht="14.25">
      <c r="A246" s="240" t="s">
        <v>179</v>
      </c>
      <c r="B246" s="309">
        <v>100</v>
      </c>
      <c r="C246" s="423"/>
      <c r="D246" s="424"/>
      <c r="E246" s="159"/>
      <c r="F246" s="160"/>
      <c r="G246" s="160"/>
      <c r="H246" s="160"/>
      <c r="I246" s="159"/>
      <c r="J246" s="160"/>
      <c r="K246" s="160"/>
      <c r="L246" s="160"/>
    </row>
    <row r="247" spans="1:256" ht="14.25">
      <c r="A247" s="240" t="s">
        <v>180</v>
      </c>
      <c r="B247" s="309">
        <v>60</v>
      </c>
      <c r="C247" s="423"/>
      <c r="D247" s="424"/>
      <c r="E247" s="166"/>
      <c r="F247" s="167"/>
      <c r="G247" s="158"/>
      <c r="H247" s="167"/>
      <c r="I247" s="160"/>
      <c r="J247" s="167"/>
      <c r="K247" s="168"/>
      <c r="L247" s="167"/>
    </row>
    <row r="248" spans="1:256" ht="14.25">
      <c r="A248" s="240" t="s">
        <v>181</v>
      </c>
      <c r="B248" s="309">
        <v>20</v>
      </c>
      <c r="C248" s="423"/>
      <c r="D248" s="424"/>
      <c r="E248" s="166"/>
      <c r="F248" s="167"/>
      <c r="G248" s="158"/>
      <c r="H248" s="167"/>
      <c r="I248" s="160"/>
      <c r="J248" s="167"/>
      <c r="K248" s="168"/>
      <c r="L248" s="167"/>
    </row>
    <row r="249" spans="1:256" ht="15" customHeight="1">
      <c r="A249" s="235" t="s">
        <v>182</v>
      </c>
      <c r="B249" s="309">
        <v>10</v>
      </c>
      <c r="C249" s="423"/>
      <c r="D249" s="424"/>
      <c r="E249" s="166"/>
      <c r="F249" s="160"/>
      <c r="G249" s="160"/>
      <c r="H249" s="160"/>
      <c r="I249" s="166"/>
      <c r="J249" s="160"/>
      <c r="K249" s="160"/>
      <c r="L249" s="160"/>
    </row>
    <row r="250" spans="1:256" ht="15.6" customHeight="1" thickBot="1">
      <c r="A250" s="236" t="s">
        <v>183</v>
      </c>
      <c r="B250" s="310" t="s">
        <v>174</v>
      </c>
      <c r="C250" s="425"/>
      <c r="D250" s="426"/>
      <c r="E250" s="159"/>
      <c r="F250" s="160"/>
      <c r="G250" s="166"/>
      <c r="H250" s="160"/>
      <c r="I250" s="159"/>
      <c r="J250" s="160"/>
      <c r="K250" s="166"/>
      <c r="L250" s="160"/>
    </row>
    <row r="251" spans="1:256" s="41" customFormat="1">
      <c r="A251" s="40" t="s">
        <v>19</v>
      </c>
      <c r="B251" s="200"/>
      <c r="C251" s="457"/>
      <c r="D251" s="458"/>
      <c r="E251" s="199"/>
      <c r="F251" s="115"/>
      <c r="G251" s="199"/>
      <c r="H251" s="115"/>
      <c r="I251" s="199"/>
      <c r="J251" s="115"/>
      <c r="K251" s="199"/>
      <c r="L251" s="115"/>
    </row>
    <row r="252" spans="1:256" s="111" customFormat="1">
      <c r="A252" s="112"/>
      <c r="B252" s="113"/>
      <c r="C252" s="113"/>
      <c r="D252" s="114"/>
      <c r="E252" s="199"/>
      <c r="F252" s="115"/>
      <c r="G252" s="199"/>
      <c r="H252" s="115"/>
      <c r="I252" s="199"/>
      <c r="J252" s="115"/>
    </row>
    <row r="253" spans="1:256" s="110" customFormat="1" ht="14.25">
      <c r="A253" s="210"/>
      <c r="B253" s="211"/>
      <c r="C253" s="211"/>
      <c r="D253" s="211"/>
      <c r="E253" s="211"/>
      <c r="F253" s="209"/>
      <c r="G253" s="211"/>
      <c r="H253" s="211"/>
      <c r="I253" s="211"/>
      <c r="J253" s="209"/>
      <c r="K253" s="209"/>
      <c r="L253" s="209"/>
      <c r="M253" s="209"/>
      <c r="N253" s="209"/>
      <c r="O253" s="209"/>
      <c r="P253" s="209"/>
      <c r="Q253" s="209"/>
      <c r="R253" s="210"/>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c r="BI253" s="210"/>
      <c r="BJ253" s="210"/>
      <c r="BK253" s="210"/>
      <c r="BL253" s="210"/>
      <c r="BM253" s="210"/>
      <c r="BN253" s="210"/>
      <c r="BO253" s="210"/>
      <c r="BP253" s="210"/>
      <c r="BQ253" s="210"/>
      <c r="BR253" s="210"/>
      <c r="BS253" s="210"/>
      <c r="BT253" s="210"/>
      <c r="BU253" s="210"/>
      <c r="BV253" s="210"/>
      <c r="BW253" s="210"/>
      <c r="BX253" s="210"/>
      <c r="BY253" s="210"/>
      <c r="BZ253" s="210"/>
      <c r="CA253" s="210"/>
      <c r="CB253" s="210"/>
      <c r="CC253" s="210"/>
      <c r="CD253" s="210"/>
      <c r="CE253" s="210"/>
      <c r="CF253" s="210"/>
      <c r="CG253" s="210"/>
      <c r="CH253" s="210"/>
      <c r="CI253" s="210"/>
      <c r="CJ253" s="210"/>
      <c r="CK253" s="210"/>
      <c r="CL253" s="210"/>
      <c r="CM253" s="210"/>
      <c r="CN253" s="210"/>
      <c r="CO253" s="210"/>
      <c r="CP253" s="210"/>
      <c r="CQ253" s="210"/>
      <c r="CR253" s="210"/>
      <c r="CS253" s="210"/>
      <c r="CT253" s="210"/>
      <c r="CU253" s="210"/>
      <c r="CV253" s="210"/>
      <c r="CW253" s="210"/>
      <c r="CX253" s="210"/>
      <c r="CY253" s="210"/>
      <c r="CZ253" s="210"/>
      <c r="DA253" s="210"/>
      <c r="DB253" s="210"/>
      <c r="DC253" s="210"/>
      <c r="DD253" s="210"/>
      <c r="DE253" s="210"/>
      <c r="DF253" s="210"/>
      <c r="DG253" s="210"/>
      <c r="DH253" s="210"/>
      <c r="DI253" s="210"/>
      <c r="DJ253" s="210"/>
      <c r="DK253" s="210"/>
      <c r="DL253" s="210"/>
      <c r="DM253" s="210"/>
      <c r="DN253" s="210"/>
      <c r="DO253" s="210"/>
      <c r="DP253" s="210"/>
      <c r="DQ253" s="210"/>
      <c r="DR253" s="210"/>
      <c r="DS253" s="210"/>
      <c r="DT253" s="210"/>
      <c r="DU253" s="210"/>
      <c r="DV253" s="210"/>
      <c r="DW253" s="210"/>
      <c r="DX253" s="210"/>
      <c r="DY253" s="210"/>
      <c r="DZ253" s="210"/>
      <c r="EA253" s="210"/>
      <c r="EB253" s="210"/>
      <c r="EC253" s="210"/>
      <c r="ED253" s="210"/>
      <c r="EE253" s="210"/>
      <c r="EF253" s="210"/>
      <c r="EG253" s="210"/>
      <c r="EH253" s="210"/>
      <c r="EI253" s="210"/>
      <c r="EJ253" s="210"/>
      <c r="EK253" s="210"/>
      <c r="EL253" s="210"/>
      <c r="EM253" s="210"/>
      <c r="EN253" s="210"/>
      <c r="EO253" s="210"/>
      <c r="EP253" s="210"/>
      <c r="EQ253" s="210"/>
      <c r="ER253" s="210"/>
      <c r="ES253" s="210"/>
      <c r="ET253" s="210"/>
      <c r="EU253" s="210"/>
      <c r="EV253" s="210"/>
      <c r="EW253" s="210"/>
      <c r="EX253" s="210"/>
      <c r="EY253" s="210"/>
      <c r="EZ253" s="210"/>
      <c r="FA253" s="210"/>
      <c r="FB253" s="210"/>
      <c r="FC253" s="210"/>
      <c r="FD253" s="210"/>
      <c r="FE253" s="210"/>
      <c r="FF253" s="210"/>
      <c r="FG253" s="210"/>
      <c r="FH253" s="210"/>
      <c r="FI253" s="210"/>
      <c r="FJ253" s="210"/>
      <c r="FK253" s="210"/>
      <c r="FL253" s="210"/>
      <c r="FM253" s="210"/>
      <c r="FN253" s="210"/>
      <c r="FO253" s="210"/>
      <c r="FP253" s="210"/>
      <c r="FQ253" s="210"/>
      <c r="FR253" s="210"/>
      <c r="FS253" s="210"/>
      <c r="FT253" s="210"/>
      <c r="FU253" s="210"/>
      <c r="FV253" s="210"/>
      <c r="FW253" s="210"/>
      <c r="FX253" s="210"/>
      <c r="FY253" s="210"/>
      <c r="FZ253" s="210"/>
      <c r="GA253" s="210"/>
      <c r="GB253" s="210"/>
      <c r="GC253" s="210"/>
      <c r="GD253" s="210"/>
      <c r="GE253" s="210"/>
      <c r="GF253" s="210"/>
      <c r="GG253" s="210"/>
      <c r="GH253" s="210"/>
      <c r="GI253" s="210"/>
      <c r="GJ253" s="210"/>
      <c r="GK253" s="210"/>
      <c r="GL253" s="210"/>
      <c r="GM253" s="210"/>
      <c r="GN253" s="210"/>
      <c r="GO253" s="210"/>
      <c r="GP253" s="210"/>
      <c r="GQ253" s="210"/>
      <c r="GR253" s="210"/>
      <c r="GS253" s="210"/>
      <c r="GT253" s="210"/>
      <c r="GU253" s="210"/>
      <c r="GV253" s="210"/>
      <c r="GW253" s="210"/>
      <c r="GX253" s="210"/>
      <c r="GY253" s="210"/>
      <c r="GZ253" s="210"/>
      <c r="HA253" s="210"/>
      <c r="HB253" s="210"/>
      <c r="HC253" s="210"/>
      <c r="HD253" s="210"/>
      <c r="HE253" s="210"/>
      <c r="HF253" s="210"/>
      <c r="HG253" s="210"/>
      <c r="HH253" s="210"/>
      <c r="HI253" s="210"/>
      <c r="HJ253" s="210"/>
      <c r="HK253" s="210"/>
      <c r="HL253" s="210"/>
      <c r="HM253" s="210"/>
      <c r="HN253" s="210"/>
      <c r="HO253" s="210"/>
      <c r="HP253" s="210"/>
      <c r="HQ253" s="210"/>
      <c r="HR253" s="210"/>
      <c r="HS253" s="210"/>
      <c r="HT253" s="210"/>
      <c r="HU253" s="210"/>
      <c r="HV253" s="210"/>
      <c r="HW253" s="210"/>
      <c r="HX253" s="210"/>
      <c r="HY253" s="210"/>
      <c r="HZ253" s="210"/>
      <c r="IA253" s="210"/>
      <c r="IB253" s="210"/>
      <c r="IC253" s="210"/>
      <c r="ID253" s="210"/>
      <c r="IE253" s="210"/>
      <c r="IF253" s="210"/>
      <c r="IG253" s="210"/>
      <c r="IH253" s="210"/>
      <c r="II253" s="210"/>
      <c r="IJ253" s="210"/>
      <c r="IK253" s="210"/>
      <c r="IL253" s="210"/>
      <c r="IM253" s="210"/>
      <c r="IN253" s="210"/>
      <c r="IO253" s="210"/>
      <c r="IP253" s="210"/>
      <c r="IQ253" s="210"/>
      <c r="IR253" s="210"/>
      <c r="IS253" s="210"/>
      <c r="IT253" s="210"/>
      <c r="IU253" s="210"/>
      <c r="IV253" s="210"/>
    </row>
    <row r="254" spans="1:256" s="1" customFormat="1">
      <c r="A254" s="209"/>
      <c r="B254" s="209"/>
      <c r="C254" s="209"/>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c r="BI254" s="209"/>
      <c r="BJ254" s="209"/>
      <c r="BK254" s="209"/>
      <c r="BL254" s="209"/>
      <c r="BM254" s="209"/>
      <c r="BN254" s="209"/>
      <c r="BO254" s="209"/>
      <c r="BP254" s="209"/>
      <c r="BQ254" s="209"/>
      <c r="BR254" s="209"/>
      <c r="BS254" s="209"/>
      <c r="BT254" s="209"/>
      <c r="BU254" s="209"/>
      <c r="BV254" s="209"/>
      <c r="BW254" s="209"/>
      <c r="BX254" s="209"/>
      <c r="BY254" s="209"/>
      <c r="BZ254" s="209"/>
      <c r="CA254" s="209"/>
      <c r="CB254" s="209"/>
      <c r="CC254" s="209"/>
      <c r="CD254" s="209"/>
      <c r="CE254" s="209"/>
      <c r="CF254" s="209"/>
      <c r="CG254" s="209"/>
      <c r="CH254" s="209"/>
      <c r="CI254" s="209"/>
      <c r="CJ254" s="209"/>
      <c r="CK254" s="209"/>
      <c r="CL254" s="209"/>
      <c r="CM254" s="209"/>
      <c r="CN254" s="209"/>
      <c r="CO254" s="209"/>
      <c r="CP254" s="209"/>
      <c r="CQ254" s="209"/>
      <c r="CR254" s="209"/>
      <c r="CS254" s="209"/>
      <c r="CT254" s="209"/>
      <c r="CU254" s="209"/>
      <c r="CV254" s="209"/>
      <c r="CW254" s="209"/>
      <c r="CX254" s="209"/>
      <c r="CY254" s="209"/>
      <c r="CZ254" s="209"/>
      <c r="DA254" s="209"/>
      <c r="DB254" s="209"/>
      <c r="DC254" s="209"/>
      <c r="DD254" s="209"/>
      <c r="DE254" s="209"/>
      <c r="DF254" s="209"/>
      <c r="DG254" s="209"/>
      <c r="DH254" s="209"/>
      <c r="DI254" s="209"/>
      <c r="DJ254" s="209"/>
      <c r="DK254" s="209"/>
      <c r="DL254" s="209"/>
      <c r="DM254" s="209"/>
      <c r="DN254" s="209"/>
      <c r="DO254" s="209"/>
      <c r="DP254" s="209"/>
      <c r="DQ254" s="209"/>
      <c r="DR254" s="209"/>
      <c r="DS254" s="209"/>
      <c r="DT254" s="209"/>
      <c r="DU254" s="209"/>
      <c r="DV254" s="209"/>
      <c r="DW254" s="209"/>
      <c r="DX254" s="209"/>
      <c r="DY254" s="209"/>
      <c r="DZ254" s="209"/>
      <c r="EA254" s="209"/>
      <c r="EB254" s="209"/>
      <c r="EC254" s="209"/>
      <c r="ED254" s="209"/>
      <c r="EE254" s="209"/>
      <c r="EF254" s="209"/>
      <c r="EG254" s="209"/>
      <c r="EH254" s="209"/>
      <c r="EI254" s="209"/>
      <c r="EJ254" s="209"/>
      <c r="EK254" s="209"/>
      <c r="EL254" s="209"/>
      <c r="EM254" s="209"/>
      <c r="EN254" s="209"/>
      <c r="EO254" s="209"/>
      <c r="EP254" s="209"/>
      <c r="EQ254" s="209"/>
      <c r="ER254" s="209"/>
      <c r="ES254" s="209"/>
      <c r="ET254" s="209"/>
      <c r="EU254" s="209"/>
      <c r="EV254" s="209"/>
      <c r="EW254" s="209"/>
      <c r="EX254" s="209"/>
      <c r="EY254" s="209"/>
      <c r="EZ254" s="209"/>
      <c r="FA254" s="209"/>
      <c r="FB254" s="209"/>
      <c r="FC254" s="209"/>
      <c r="FD254" s="209"/>
      <c r="FE254" s="209"/>
      <c r="FF254" s="209"/>
      <c r="FG254" s="209"/>
      <c r="FH254" s="209"/>
      <c r="FI254" s="209"/>
      <c r="FJ254" s="209"/>
      <c r="FK254" s="209"/>
      <c r="FL254" s="209"/>
      <c r="FM254" s="209"/>
      <c r="FN254" s="209"/>
      <c r="FO254" s="209"/>
      <c r="FP254" s="209"/>
      <c r="FQ254" s="209"/>
      <c r="FR254" s="209"/>
      <c r="FS254" s="209"/>
      <c r="FT254" s="209"/>
      <c r="FU254" s="209"/>
      <c r="FV254" s="209"/>
      <c r="FW254" s="209"/>
      <c r="FX254" s="209"/>
      <c r="FY254" s="209"/>
      <c r="FZ254" s="209"/>
      <c r="GA254" s="209"/>
      <c r="GB254" s="209"/>
      <c r="GC254" s="209"/>
      <c r="GD254" s="209"/>
      <c r="GE254" s="209"/>
      <c r="GF254" s="209"/>
      <c r="GG254" s="209"/>
      <c r="GH254" s="209"/>
      <c r="GI254" s="209"/>
      <c r="GJ254" s="209"/>
      <c r="GK254" s="209"/>
      <c r="GL254" s="209"/>
      <c r="GM254" s="209"/>
      <c r="GN254" s="209"/>
      <c r="GO254" s="209"/>
      <c r="GP254" s="209"/>
      <c r="GQ254" s="209"/>
      <c r="GR254" s="209"/>
      <c r="GS254" s="209"/>
      <c r="GT254" s="209"/>
      <c r="GU254" s="209"/>
      <c r="GV254" s="209"/>
      <c r="GW254" s="209"/>
      <c r="GX254" s="209"/>
      <c r="GY254" s="209"/>
      <c r="GZ254" s="209"/>
      <c r="HA254" s="209"/>
      <c r="HB254" s="209"/>
      <c r="HC254" s="209"/>
      <c r="HD254" s="209"/>
      <c r="HE254" s="209"/>
      <c r="HF254" s="209"/>
      <c r="HG254" s="209"/>
      <c r="HH254" s="209"/>
      <c r="HI254" s="209"/>
      <c r="HJ254" s="209"/>
      <c r="HK254" s="209"/>
      <c r="HL254" s="209"/>
      <c r="HM254" s="209"/>
      <c r="HN254" s="209"/>
      <c r="HO254" s="209"/>
      <c r="HP254" s="209"/>
      <c r="HQ254" s="209"/>
      <c r="HR254" s="209"/>
      <c r="HS254" s="209"/>
      <c r="HT254" s="209"/>
      <c r="HU254" s="209"/>
      <c r="HV254" s="209"/>
      <c r="HW254" s="209"/>
      <c r="HX254" s="209"/>
      <c r="HY254" s="209"/>
      <c r="HZ254" s="209"/>
      <c r="IA254" s="209"/>
      <c r="IB254" s="209"/>
      <c r="IC254" s="209"/>
      <c r="ID254" s="209"/>
      <c r="IE254" s="209"/>
      <c r="IF254" s="209"/>
      <c r="IG254" s="209"/>
      <c r="IH254" s="209"/>
      <c r="II254" s="209"/>
      <c r="IJ254" s="209"/>
      <c r="IK254" s="209"/>
      <c r="IL254" s="209"/>
      <c r="IM254" s="209"/>
      <c r="IN254" s="209"/>
      <c r="IO254" s="209"/>
      <c r="IP254" s="209"/>
      <c r="IQ254" s="209"/>
      <c r="IR254" s="209"/>
      <c r="IS254" s="209"/>
      <c r="IT254" s="209"/>
      <c r="IU254" s="209"/>
      <c r="IV254" s="209"/>
    </row>
    <row r="255" spans="1:256" ht="82.5" customHeight="1">
      <c r="A255" s="459" t="s">
        <v>184</v>
      </c>
      <c r="B255" s="459"/>
      <c r="C255" s="459"/>
      <c r="D255" s="459"/>
      <c r="E255" s="156"/>
      <c r="F255" s="156"/>
      <c r="G255" s="156"/>
      <c r="H255" s="156"/>
      <c r="I255" s="156"/>
      <c r="J255" s="156"/>
      <c r="K255" s="37"/>
      <c r="L255" s="37"/>
      <c r="M255" s="37"/>
      <c r="N255" s="37"/>
    </row>
    <row r="256" spans="1:256" s="1" customFormat="1">
      <c r="A256" s="44"/>
      <c r="B256" s="30"/>
      <c r="E256" s="30"/>
      <c r="F256" s="30"/>
      <c r="I256" s="30"/>
      <c r="J256" s="30"/>
    </row>
    <row r="257" spans="1:256" ht="18.75" customHeight="1">
      <c r="A257" s="164" t="s">
        <v>289</v>
      </c>
      <c r="B257" s="377"/>
      <c r="C257" s="377"/>
      <c r="D257" s="378"/>
      <c r="E257" s="165"/>
      <c r="F257" s="165"/>
      <c r="G257" s="165"/>
      <c r="H257" s="165"/>
      <c r="I257" s="165"/>
      <c r="J257" s="165"/>
    </row>
    <row r="258" spans="1:256" ht="44.25" customHeight="1">
      <c r="A258" s="454" t="s">
        <v>3</v>
      </c>
      <c r="B258" s="455"/>
      <c r="C258" s="455"/>
      <c r="D258" s="456"/>
      <c r="E258" s="169"/>
      <c r="F258" s="169"/>
      <c r="G258" s="169"/>
      <c r="H258" s="169"/>
      <c r="I258" s="169"/>
      <c r="J258" s="169"/>
    </row>
    <row r="259" spans="1:256" s="1" customFormat="1">
      <c r="A259" s="44"/>
      <c r="B259" s="30"/>
      <c r="E259" s="30"/>
      <c r="F259" s="30"/>
      <c r="I259" s="30"/>
      <c r="J259" s="30"/>
    </row>
    <row r="260" spans="1:256" s="1" customFormat="1">
      <c r="A260" s="44"/>
      <c r="B260" s="30"/>
      <c r="E260" s="30"/>
      <c r="F260" s="30"/>
      <c r="I260" s="30"/>
      <c r="J260" s="30"/>
    </row>
    <row r="261" spans="1:256" s="1" customFormat="1">
      <c r="A261" s="44"/>
      <c r="B261" s="209"/>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c r="BI261" s="209"/>
      <c r="BJ261" s="209"/>
      <c r="BK261" s="209"/>
      <c r="BL261" s="209"/>
      <c r="BM261" s="209"/>
      <c r="BN261" s="209"/>
      <c r="BO261" s="209"/>
      <c r="BP261" s="209"/>
      <c r="BQ261" s="209"/>
      <c r="BR261" s="209"/>
      <c r="BS261" s="209"/>
      <c r="BT261" s="209"/>
      <c r="BU261" s="209"/>
      <c r="BV261" s="209"/>
      <c r="BW261" s="209"/>
      <c r="BX261" s="209"/>
      <c r="BY261" s="209"/>
      <c r="BZ261" s="209"/>
      <c r="CA261" s="209"/>
      <c r="CB261" s="209"/>
      <c r="CC261" s="209"/>
      <c r="CD261" s="209"/>
      <c r="CE261" s="209"/>
      <c r="CF261" s="209"/>
      <c r="CG261" s="209"/>
      <c r="CH261" s="209"/>
      <c r="CI261" s="209"/>
      <c r="CJ261" s="209"/>
      <c r="CK261" s="209"/>
      <c r="CL261" s="209"/>
      <c r="CM261" s="209"/>
      <c r="CN261" s="209"/>
      <c r="CO261" s="209"/>
      <c r="CP261" s="209"/>
      <c r="CQ261" s="209"/>
      <c r="CR261" s="209"/>
      <c r="CS261" s="209"/>
      <c r="CT261" s="209"/>
      <c r="CU261" s="209"/>
      <c r="CV261" s="209"/>
      <c r="CW261" s="209"/>
      <c r="CX261" s="209"/>
      <c r="CY261" s="209"/>
      <c r="CZ261" s="209"/>
      <c r="DA261" s="209"/>
      <c r="DB261" s="209"/>
      <c r="DC261" s="209"/>
      <c r="DD261" s="209"/>
      <c r="DE261" s="209"/>
      <c r="DF261" s="209"/>
      <c r="DG261" s="209"/>
      <c r="DH261" s="209"/>
      <c r="DI261" s="209"/>
      <c r="DJ261" s="209"/>
      <c r="DK261" s="209"/>
      <c r="DL261" s="209"/>
      <c r="DM261" s="209"/>
      <c r="DN261" s="209"/>
      <c r="DO261" s="209"/>
      <c r="DP261" s="209"/>
      <c r="DQ261" s="209"/>
      <c r="DR261" s="209"/>
      <c r="DS261" s="209"/>
      <c r="DT261" s="209"/>
      <c r="DU261" s="209"/>
      <c r="DV261" s="209"/>
      <c r="DW261" s="209"/>
      <c r="DX261" s="209"/>
      <c r="DY261" s="209"/>
      <c r="DZ261" s="209"/>
      <c r="EA261" s="209"/>
      <c r="EB261" s="209"/>
      <c r="EC261" s="209"/>
      <c r="ED261" s="209"/>
      <c r="EE261" s="209"/>
      <c r="EF261" s="209"/>
      <c r="EG261" s="209"/>
      <c r="EH261" s="209"/>
      <c r="EI261" s="209"/>
      <c r="EJ261" s="209"/>
      <c r="EK261" s="209"/>
      <c r="EL261" s="209"/>
      <c r="EM261" s="209"/>
      <c r="EN261" s="209"/>
      <c r="EO261" s="209"/>
      <c r="EP261" s="209"/>
      <c r="EQ261" s="209"/>
      <c r="ER261" s="209"/>
      <c r="ES261" s="209"/>
      <c r="ET261" s="209"/>
      <c r="EU261" s="209"/>
      <c r="EV261" s="209"/>
      <c r="EW261" s="209"/>
      <c r="EX261" s="209"/>
      <c r="EY261" s="209"/>
      <c r="EZ261" s="209"/>
      <c r="FA261" s="209"/>
      <c r="FB261" s="209"/>
      <c r="FC261" s="209"/>
      <c r="FD261" s="209"/>
      <c r="FE261" s="209"/>
      <c r="FF261" s="209"/>
      <c r="FG261" s="209"/>
      <c r="FH261" s="209"/>
      <c r="FI261" s="209"/>
      <c r="FJ261" s="209"/>
      <c r="FK261" s="209"/>
      <c r="FL261" s="209"/>
      <c r="FM261" s="209"/>
      <c r="FN261" s="209"/>
      <c r="FO261" s="209"/>
      <c r="FP261" s="209"/>
      <c r="FQ261" s="209"/>
      <c r="FR261" s="209"/>
      <c r="FS261" s="209"/>
      <c r="FT261" s="209"/>
      <c r="FU261" s="209"/>
      <c r="FV261" s="209"/>
      <c r="FW261" s="209"/>
      <c r="FX261" s="209"/>
      <c r="FY261" s="209"/>
      <c r="FZ261" s="209"/>
      <c r="GA261" s="209"/>
      <c r="GB261" s="209"/>
      <c r="GC261" s="209"/>
      <c r="GD261" s="209"/>
      <c r="GE261" s="209"/>
      <c r="GF261" s="209"/>
      <c r="GG261" s="209"/>
      <c r="GH261" s="209"/>
      <c r="GI261" s="209"/>
      <c r="GJ261" s="209"/>
      <c r="GK261" s="209"/>
      <c r="GL261" s="209"/>
      <c r="GM261" s="209"/>
      <c r="GN261" s="209"/>
      <c r="GO261" s="209"/>
      <c r="GP261" s="209"/>
      <c r="GQ261" s="209"/>
      <c r="GR261" s="209"/>
      <c r="GS261" s="209"/>
      <c r="GT261" s="209"/>
      <c r="GU261" s="209"/>
      <c r="GV261" s="209"/>
      <c r="GW261" s="209"/>
      <c r="GX261" s="209"/>
      <c r="GY261" s="209"/>
      <c r="GZ261" s="209"/>
      <c r="HA261" s="209"/>
      <c r="HB261" s="209"/>
      <c r="HC261" s="209"/>
      <c r="HD261" s="209"/>
      <c r="HE261" s="209"/>
      <c r="HF261" s="209"/>
      <c r="HG261" s="209"/>
      <c r="HH261" s="209"/>
      <c r="HI261" s="209"/>
      <c r="HJ261" s="209"/>
      <c r="HK261" s="209"/>
      <c r="HL261" s="209"/>
      <c r="HM261" s="209"/>
      <c r="HN261" s="209"/>
      <c r="HO261" s="209"/>
      <c r="HP261" s="209"/>
      <c r="HQ261" s="209"/>
      <c r="HR261" s="209"/>
      <c r="HS261" s="209"/>
      <c r="HT261" s="209"/>
      <c r="HU261" s="209"/>
      <c r="HV261" s="209"/>
      <c r="HW261" s="209"/>
      <c r="HX261" s="209"/>
      <c r="HY261" s="209"/>
      <c r="HZ261" s="209"/>
      <c r="IA261" s="209"/>
      <c r="IB261" s="209"/>
      <c r="IC261" s="209"/>
      <c r="ID261" s="209"/>
      <c r="IE261" s="209"/>
      <c r="IF261" s="209"/>
      <c r="IG261" s="209"/>
      <c r="IH261" s="209"/>
      <c r="II261" s="209"/>
      <c r="IJ261" s="209"/>
      <c r="IK261" s="209"/>
      <c r="IL261" s="209"/>
      <c r="IM261" s="209"/>
      <c r="IN261" s="209"/>
      <c r="IO261" s="209"/>
      <c r="IP261" s="209"/>
      <c r="IQ261" s="209"/>
      <c r="IR261" s="209"/>
      <c r="IS261" s="209"/>
      <c r="IT261" s="209"/>
      <c r="IU261" s="209"/>
      <c r="IV261" s="209"/>
    </row>
    <row r="262" spans="1:256" s="1" customFormat="1">
      <c r="A262" s="44"/>
      <c r="B262" s="30"/>
      <c r="E262" s="30"/>
      <c r="F262" s="30"/>
      <c r="I262" s="30"/>
      <c r="J262" s="30"/>
    </row>
    <row r="263" spans="1:256" s="1" customFormat="1">
      <c r="A263" s="44"/>
      <c r="B263" s="30"/>
      <c r="E263" s="30"/>
      <c r="F263" s="30"/>
      <c r="I263" s="30"/>
      <c r="J263" s="30"/>
    </row>
    <row r="264" spans="1:256" s="1" customFormat="1">
      <c r="A264" s="44"/>
      <c r="B264" s="30"/>
      <c r="E264" s="30"/>
      <c r="F264" s="30"/>
      <c r="I264" s="30"/>
      <c r="J264" s="30"/>
    </row>
    <row r="265" spans="1:256" s="1" customFormat="1">
      <c r="A265" s="44"/>
      <c r="B265" s="30"/>
      <c r="E265" s="30"/>
      <c r="F265" s="30"/>
      <c r="I265" s="30"/>
      <c r="J265" s="30"/>
    </row>
    <row r="266" spans="1:256" s="1" customFormat="1">
      <c r="A266" s="44"/>
      <c r="B266" s="30"/>
      <c r="E266" s="30"/>
      <c r="F266" s="30"/>
      <c r="I266" s="30"/>
      <c r="J266" s="30"/>
    </row>
    <row r="267" spans="1:256" s="1" customFormat="1">
      <c r="A267" s="44"/>
      <c r="B267" s="30"/>
      <c r="E267" s="30"/>
      <c r="F267" s="30"/>
      <c r="I267" s="30"/>
      <c r="J267" s="30"/>
    </row>
    <row r="268" spans="1:256" s="1" customFormat="1">
      <c r="A268" s="44"/>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c r="BI268" s="209"/>
      <c r="BJ268" s="209"/>
      <c r="BK268" s="209"/>
      <c r="BL268" s="209"/>
      <c r="BM268" s="209"/>
      <c r="BN268" s="209"/>
      <c r="BO268" s="209"/>
      <c r="BP268" s="209"/>
      <c r="BQ268" s="209"/>
      <c r="BR268" s="209"/>
      <c r="BS268" s="209"/>
      <c r="BT268" s="209"/>
      <c r="BU268" s="209"/>
      <c r="BV268" s="209"/>
      <c r="BW268" s="209"/>
      <c r="BX268" s="209"/>
      <c r="BY268" s="209"/>
      <c r="BZ268" s="209"/>
      <c r="CA268" s="209"/>
      <c r="CB268" s="209"/>
      <c r="CC268" s="209"/>
      <c r="CD268" s="209"/>
      <c r="CE268" s="209"/>
      <c r="CF268" s="209"/>
      <c r="CG268" s="209"/>
      <c r="CH268" s="209"/>
      <c r="CI268" s="209"/>
      <c r="CJ268" s="209"/>
      <c r="CK268" s="209"/>
      <c r="CL268" s="209"/>
      <c r="CM268" s="209"/>
      <c r="CN268" s="209"/>
      <c r="CO268" s="209"/>
      <c r="CP268" s="209"/>
      <c r="CQ268" s="209"/>
      <c r="CR268" s="209"/>
      <c r="CS268" s="209"/>
      <c r="CT268" s="209"/>
      <c r="CU268" s="209"/>
      <c r="CV268" s="209"/>
      <c r="CW268" s="209"/>
      <c r="CX268" s="209"/>
      <c r="CY268" s="209"/>
      <c r="CZ268" s="209"/>
      <c r="DA268" s="209"/>
      <c r="DB268" s="209"/>
      <c r="DC268" s="209"/>
      <c r="DD268" s="209"/>
      <c r="DE268" s="209"/>
      <c r="DF268" s="209"/>
      <c r="DG268" s="209"/>
      <c r="DH268" s="209"/>
      <c r="DI268" s="209"/>
      <c r="DJ268" s="209"/>
      <c r="DK268" s="209"/>
      <c r="DL268" s="209"/>
      <c r="DM268" s="209"/>
      <c r="DN268" s="209"/>
      <c r="DO268" s="209"/>
      <c r="DP268" s="209"/>
      <c r="DQ268" s="209"/>
      <c r="DR268" s="209"/>
      <c r="DS268" s="209"/>
      <c r="DT268" s="209"/>
      <c r="DU268" s="209"/>
      <c r="DV268" s="209"/>
      <c r="DW268" s="209"/>
      <c r="DX268" s="209"/>
      <c r="DY268" s="209"/>
      <c r="DZ268" s="209"/>
      <c r="EA268" s="209"/>
      <c r="EB268" s="209"/>
      <c r="EC268" s="209"/>
      <c r="ED268" s="209"/>
      <c r="EE268" s="209"/>
      <c r="EF268" s="209"/>
      <c r="EG268" s="209"/>
      <c r="EH268" s="209"/>
      <c r="EI268" s="209"/>
      <c r="EJ268" s="209"/>
      <c r="EK268" s="209"/>
      <c r="EL268" s="209"/>
      <c r="EM268" s="209"/>
      <c r="EN268" s="209"/>
      <c r="EO268" s="209"/>
      <c r="EP268" s="209"/>
      <c r="EQ268" s="209"/>
      <c r="ER268" s="209"/>
      <c r="ES268" s="209"/>
      <c r="ET268" s="209"/>
      <c r="EU268" s="209"/>
      <c r="EV268" s="209"/>
      <c r="EW268" s="209"/>
      <c r="EX268" s="209"/>
      <c r="EY268" s="209"/>
      <c r="EZ268" s="209"/>
      <c r="FA268" s="209"/>
      <c r="FB268" s="209"/>
      <c r="FC268" s="209"/>
      <c r="FD268" s="209"/>
      <c r="FE268" s="209"/>
      <c r="FF268" s="209"/>
      <c r="FG268" s="209"/>
      <c r="FH268" s="209"/>
      <c r="FI268" s="209"/>
      <c r="FJ268" s="209"/>
      <c r="FK268" s="209"/>
      <c r="FL268" s="209"/>
      <c r="FM268" s="209"/>
      <c r="FN268" s="209"/>
      <c r="FO268" s="209"/>
      <c r="FP268" s="209"/>
      <c r="FQ268" s="209"/>
      <c r="FR268" s="209"/>
      <c r="FS268" s="209"/>
      <c r="FT268" s="209"/>
      <c r="FU268" s="209"/>
      <c r="FV268" s="209"/>
      <c r="FW268" s="209"/>
      <c r="FX268" s="209"/>
      <c r="FY268" s="209"/>
      <c r="FZ268" s="209"/>
      <c r="GA268" s="209"/>
      <c r="GB268" s="209"/>
      <c r="GC268" s="209"/>
      <c r="GD268" s="209"/>
      <c r="GE268" s="209"/>
      <c r="GF268" s="209"/>
      <c r="GG268" s="209"/>
      <c r="GH268" s="209"/>
      <c r="GI268" s="209"/>
      <c r="GJ268" s="209"/>
      <c r="GK268" s="209"/>
      <c r="GL268" s="209"/>
      <c r="GM268" s="209"/>
      <c r="GN268" s="209"/>
      <c r="GO268" s="209"/>
      <c r="GP268" s="209"/>
      <c r="GQ268" s="209"/>
      <c r="GR268" s="209"/>
      <c r="GS268" s="209"/>
      <c r="GT268" s="209"/>
      <c r="GU268" s="209"/>
      <c r="GV268" s="209"/>
      <c r="GW268" s="209"/>
      <c r="GX268" s="209"/>
      <c r="GY268" s="209"/>
      <c r="GZ268" s="209"/>
      <c r="HA268" s="209"/>
      <c r="HB268" s="209"/>
      <c r="HC268" s="209"/>
      <c r="HD268" s="209"/>
      <c r="HE268" s="209"/>
      <c r="HF268" s="209"/>
      <c r="HG268" s="209"/>
      <c r="HH268" s="209"/>
      <c r="HI268" s="209"/>
      <c r="HJ268" s="209"/>
      <c r="HK268" s="209"/>
      <c r="HL268" s="209"/>
      <c r="HM268" s="209"/>
      <c r="HN268" s="209"/>
      <c r="HO268" s="209"/>
      <c r="HP268" s="209"/>
      <c r="HQ268" s="209"/>
      <c r="HR268" s="209"/>
      <c r="HS268" s="209"/>
      <c r="HT268" s="209"/>
      <c r="HU268" s="209"/>
      <c r="HV268" s="209"/>
      <c r="HW268" s="209"/>
      <c r="HX268" s="209"/>
      <c r="HY268" s="209"/>
      <c r="HZ268" s="209"/>
      <c r="IA268" s="209"/>
      <c r="IB268" s="209"/>
      <c r="IC268" s="209"/>
      <c r="ID268" s="209"/>
      <c r="IE268" s="209"/>
      <c r="IF268" s="209"/>
      <c r="IG268" s="209"/>
      <c r="IH268" s="209"/>
      <c r="II268" s="209"/>
      <c r="IJ268" s="209"/>
      <c r="IK268" s="209"/>
      <c r="IL268" s="209"/>
      <c r="IM268" s="209"/>
      <c r="IN268" s="209"/>
      <c r="IO268" s="209"/>
      <c r="IP268" s="209"/>
      <c r="IQ268" s="209"/>
      <c r="IR268" s="209"/>
      <c r="IS268" s="209"/>
      <c r="IT268" s="209"/>
      <c r="IU268" s="209"/>
      <c r="IV268" s="209"/>
    </row>
    <row r="269" spans="1:256" s="1" customFormat="1">
      <c r="A269" s="44"/>
      <c r="B269" s="209"/>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c r="BI269" s="209"/>
      <c r="BJ269" s="209"/>
      <c r="BK269" s="209"/>
      <c r="BL269" s="209"/>
      <c r="BM269" s="209"/>
      <c r="BN269" s="209"/>
      <c r="BO269" s="209"/>
      <c r="BP269" s="209"/>
      <c r="BQ269" s="209"/>
      <c r="BR269" s="209"/>
      <c r="BS269" s="209"/>
      <c r="BT269" s="209"/>
      <c r="BU269" s="209"/>
      <c r="BV269" s="209"/>
      <c r="BW269" s="209"/>
      <c r="BX269" s="209"/>
      <c r="BY269" s="209"/>
      <c r="BZ269" s="209"/>
      <c r="CA269" s="209"/>
      <c r="CB269" s="209"/>
      <c r="CC269" s="209"/>
      <c r="CD269" s="209"/>
      <c r="CE269" s="209"/>
      <c r="CF269" s="209"/>
      <c r="CG269" s="209"/>
      <c r="CH269" s="209"/>
      <c r="CI269" s="209"/>
      <c r="CJ269" s="209"/>
      <c r="CK269" s="209"/>
      <c r="CL269" s="209"/>
      <c r="CM269" s="209"/>
      <c r="CN269" s="209"/>
      <c r="CO269" s="209"/>
      <c r="CP269" s="209"/>
      <c r="CQ269" s="209"/>
      <c r="CR269" s="209"/>
      <c r="CS269" s="209"/>
      <c r="CT269" s="209"/>
      <c r="CU269" s="209"/>
      <c r="CV269" s="209"/>
      <c r="CW269" s="209"/>
      <c r="CX269" s="209"/>
      <c r="CY269" s="209"/>
      <c r="CZ269" s="209"/>
      <c r="DA269" s="209"/>
      <c r="DB269" s="209"/>
      <c r="DC269" s="209"/>
      <c r="DD269" s="209"/>
      <c r="DE269" s="209"/>
      <c r="DF269" s="209"/>
      <c r="DG269" s="209"/>
      <c r="DH269" s="209"/>
      <c r="DI269" s="209"/>
      <c r="DJ269" s="209"/>
      <c r="DK269" s="209"/>
      <c r="DL269" s="209"/>
      <c r="DM269" s="209"/>
      <c r="DN269" s="209"/>
      <c r="DO269" s="209"/>
      <c r="DP269" s="209"/>
      <c r="DQ269" s="209"/>
      <c r="DR269" s="209"/>
      <c r="DS269" s="209"/>
      <c r="DT269" s="209"/>
      <c r="DU269" s="209"/>
      <c r="DV269" s="209"/>
      <c r="DW269" s="209"/>
      <c r="DX269" s="209"/>
      <c r="DY269" s="209"/>
      <c r="DZ269" s="209"/>
      <c r="EA269" s="209"/>
      <c r="EB269" s="209"/>
      <c r="EC269" s="209"/>
      <c r="ED269" s="209"/>
      <c r="EE269" s="209"/>
      <c r="EF269" s="209"/>
      <c r="EG269" s="209"/>
      <c r="EH269" s="209"/>
      <c r="EI269" s="209"/>
      <c r="EJ269" s="209"/>
      <c r="EK269" s="209"/>
      <c r="EL269" s="209"/>
      <c r="EM269" s="209"/>
      <c r="EN269" s="209"/>
      <c r="EO269" s="209"/>
      <c r="EP269" s="209"/>
      <c r="EQ269" s="209"/>
      <c r="ER269" s="209"/>
      <c r="ES269" s="209"/>
      <c r="ET269" s="209"/>
      <c r="EU269" s="209"/>
      <c r="EV269" s="209"/>
      <c r="EW269" s="209"/>
      <c r="EX269" s="209"/>
      <c r="EY269" s="209"/>
      <c r="EZ269" s="209"/>
      <c r="FA269" s="209"/>
      <c r="FB269" s="209"/>
      <c r="FC269" s="209"/>
      <c r="FD269" s="209"/>
      <c r="FE269" s="209"/>
      <c r="FF269" s="209"/>
      <c r="FG269" s="209"/>
      <c r="FH269" s="209"/>
      <c r="FI269" s="209"/>
      <c r="FJ269" s="209"/>
      <c r="FK269" s="209"/>
      <c r="FL269" s="209"/>
      <c r="FM269" s="209"/>
      <c r="FN269" s="209"/>
      <c r="FO269" s="209"/>
      <c r="FP269" s="209"/>
      <c r="FQ269" s="209"/>
      <c r="FR269" s="209"/>
      <c r="FS269" s="209"/>
      <c r="FT269" s="209"/>
      <c r="FU269" s="209"/>
      <c r="FV269" s="209"/>
      <c r="FW269" s="209"/>
      <c r="FX269" s="209"/>
      <c r="FY269" s="209"/>
      <c r="FZ269" s="209"/>
      <c r="GA269" s="209"/>
      <c r="GB269" s="209"/>
      <c r="GC269" s="209"/>
      <c r="GD269" s="209"/>
      <c r="GE269" s="209"/>
      <c r="GF269" s="209"/>
      <c r="GG269" s="209"/>
      <c r="GH269" s="209"/>
      <c r="GI269" s="209"/>
      <c r="GJ269" s="209"/>
      <c r="GK269" s="209"/>
      <c r="GL269" s="209"/>
      <c r="GM269" s="209"/>
      <c r="GN269" s="209"/>
      <c r="GO269" s="209"/>
      <c r="GP269" s="209"/>
      <c r="GQ269" s="209"/>
      <c r="GR269" s="209"/>
      <c r="GS269" s="209"/>
      <c r="GT269" s="209"/>
      <c r="GU269" s="209"/>
      <c r="GV269" s="209"/>
      <c r="GW269" s="209"/>
      <c r="GX269" s="209"/>
      <c r="GY269" s="209"/>
      <c r="GZ269" s="209"/>
      <c r="HA269" s="209"/>
      <c r="HB269" s="209"/>
      <c r="HC269" s="209"/>
      <c r="HD269" s="209"/>
      <c r="HE269" s="209"/>
      <c r="HF269" s="209"/>
      <c r="HG269" s="209"/>
      <c r="HH269" s="209"/>
      <c r="HI269" s="209"/>
      <c r="HJ269" s="209"/>
      <c r="HK269" s="209"/>
      <c r="HL269" s="209"/>
      <c r="HM269" s="209"/>
      <c r="HN269" s="209"/>
      <c r="HO269" s="209"/>
      <c r="HP269" s="209"/>
      <c r="HQ269" s="209"/>
      <c r="HR269" s="209"/>
      <c r="HS269" s="209"/>
      <c r="HT269" s="209"/>
      <c r="HU269" s="209"/>
      <c r="HV269" s="209"/>
      <c r="HW269" s="209"/>
      <c r="HX269" s="209"/>
      <c r="HY269" s="209"/>
      <c r="HZ269" s="209"/>
      <c r="IA269" s="209"/>
      <c r="IB269" s="209"/>
      <c r="IC269" s="209"/>
      <c r="ID269" s="209"/>
      <c r="IE269" s="209"/>
      <c r="IF269" s="209"/>
      <c r="IG269" s="209"/>
      <c r="IH269" s="209"/>
      <c r="II269" s="209"/>
      <c r="IJ269" s="209"/>
      <c r="IK269" s="209"/>
      <c r="IL269" s="209"/>
      <c r="IM269" s="209"/>
      <c r="IN269" s="209"/>
      <c r="IO269" s="209"/>
      <c r="IP269" s="209"/>
      <c r="IQ269" s="209"/>
      <c r="IR269" s="209"/>
      <c r="IS269" s="209"/>
      <c r="IT269" s="209"/>
      <c r="IU269" s="209"/>
      <c r="IV269" s="209"/>
    </row>
    <row r="270" spans="1:256" s="1" customFormat="1">
      <c r="A270" s="44"/>
      <c r="B270" s="30"/>
      <c r="E270" s="30"/>
      <c r="F270" s="30"/>
      <c r="I270" s="30"/>
      <c r="J270" s="30"/>
    </row>
    <row r="271" spans="1:256" s="1" customFormat="1">
      <c r="A271" s="44"/>
      <c r="B271" s="30"/>
      <c r="E271" s="30"/>
      <c r="F271" s="30"/>
      <c r="I271" s="30"/>
      <c r="J271" s="30"/>
    </row>
    <row r="272" spans="1:256" s="1" customFormat="1">
      <c r="A272" s="44"/>
      <c r="B272" s="30"/>
      <c r="E272" s="30"/>
      <c r="F272" s="30"/>
      <c r="I272" s="30"/>
      <c r="J272" s="30"/>
    </row>
    <row r="273" spans="1:256" s="1" customFormat="1">
      <c r="A273" s="44"/>
      <c r="B273" s="30"/>
      <c r="E273" s="30"/>
      <c r="F273" s="30"/>
      <c r="I273" s="30"/>
      <c r="J273" s="30"/>
    </row>
    <row r="274" spans="1:256" s="1" customFormat="1">
      <c r="A274" s="44"/>
      <c r="B274" s="30"/>
      <c r="E274" s="30"/>
      <c r="F274" s="30"/>
      <c r="I274" s="30"/>
      <c r="J274" s="30"/>
    </row>
    <row r="275" spans="1:256" s="1" customFormat="1">
      <c r="A275" s="44"/>
      <c r="B275" s="30"/>
      <c r="E275" s="30"/>
      <c r="F275" s="30"/>
      <c r="I275" s="30"/>
      <c r="J275" s="30"/>
    </row>
    <row r="276" spans="1:256" s="1" customFormat="1">
      <c r="A276" s="44"/>
      <c r="B276" s="209"/>
      <c r="C276" s="209"/>
      <c r="D276" s="209"/>
      <c r="E276" s="209"/>
      <c r="F276" s="209"/>
      <c r="G276" s="209"/>
      <c r="H276" s="209"/>
      <c r="I276" s="209"/>
      <c r="J276" s="209"/>
      <c r="K276" s="209"/>
      <c r="L276" s="209"/>
      <c r="M276" s="209"/>
      <c r="N276" s="209"/>
      <c r="O276" s="209"/>
      <c r="P276" s="209"/>
      <c r="Q276" s="209"/>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c r="BI276" s="209"/>
      <c r="BJ276" s="209"/>
      <c r="BK276" s="209"/>
      <c r="BL276" s="209"/>
      <c r="BM276" s="209"/>
      <c r="BN276" s="209"/>
      <c r="BO276" s="209"/>
      <c r="BP276" s="209"/>
      <c r="BQ276" s="209"/>
      <c r="BR276" s="209"/>
      <c r="BS276" s="209"/>
      <c r="BT276" s="209"/>
      <c r="BU276" s="209"/>
      <c r="BV276" s="209"/>
      <c r="BW276" s="209"/>
      <c r="BX276" s="209"/>
      <c r="BY276" s="209"/>
      <c r="BZ276" s="209"/>
      <c r="CA276" s="209"/>
      <c r="CB276" s="209"/>
      <c r="CC276" s="209"/>
      <c r="CD276" s="209"/>
      <c r="CE276" s="209"/>
      <c r="CF276" s="209"/>
      <c r="CG276" s="209"/>
      <c r="CH276" s="209"/>
      <c r="CI276" s="209"/>
      <c r="CJ276" s="209"/>
      <c r="CK276" s="209"/>
      <c r="CL276" s="209"/>
      <c r="CM276" s="209"/>
      <c r="CN276" s="209"/>
      <c r="CO276" s="209"/>
      <c r="CP276" s="209"/>
      <c r="CQ276" s="209"/>
      <c r="CR276" s="209"/>
      <c r="CS276" s="209"/>
      <c r="CT276" s="209"/>
      <c r="CU276" s="209"/>
      <c r="CV276" s="209"/>
      <c r="CW276" s="209"/>
      <c r="CX276" s="209"/>
      <c r="CY276" s="209"/>
      <c r="CZ276" s="209"/>
      <c r="DA276" s="209"/>
      <c r="DB276" s="209"/>
      <c r="DC276" s="209"/>
      <c r="DD276" s="209"/>
      <c r="DE276" s="209"/>
      <c r="DF276" s="209"/>
      <c r="DG276" s="209"/>
      <c r="DH276" s="209"/>
      <c r="DI276" s="209"/>
      <c r="DJ276" s="209"/>
      <c r="DK276" s="209"/>
      <c r="DL276" s="209"/>
      <c r="DM276" s="209"/>
      <c r="DN276" s="209"/>
      <c r="DO276" s="209"/>
      <c r="DP276" s="209"/>
      <c r="DQ276" s="209"/>
      <c r="DR276" s="209"/>
      <c r="DS276" s="209"/>
      <c r="DT276" s="209"/>
      <c r="DU276" s="209"/>
      <c r="DV276" s="209"/>
      <c r="DW276" s="209"/>
      <c r="DX276" s="209"/>
      <c r="DY276" s="209"/>
      <c r="DZ276" s="209"/>
      <c r="EA276" s="209"/>
      <c r="EB276" s="209"/>
      <c r="EC276" s="209"/>
      <c r="ED276" s="209"/>
      <c r="EE276" s="209"/>
      <c r="EF276" s="209"/>
      <c r="EG276" s="209"/>
      <c r="EH276" s="209"/>
      <c r="EI276" s="209"/>
      <c r="EJ276" s="209"/>
      <c r="EK276" s="209"/>
      <c r="EL276" s="209"/>
      <c r="EM276" s="209"/>
      <c r="EN276" s="209"/>
      <c r="EO276" s="209"/>
      <c r="EP276" s="209"/>
      <c r="EQ276" s="209"/>
      <c r="ER276" s="209"/>
      <c r="ES276" s="209"/>
      <c r="ET276" s="209"/>
      <c r="EU276" s="209"/>
      <c r="EV276" s="209"/>
      <c r="EW276" s="209"/>
      <c r="EX276" s="209"/>
      <c r="EY276" s="209"/>
      <c r="EZ276" s="209"/>
      <c r="FA276" s="209"/>
      <c r="FB276" s="209"/>
      <c r="FC276" s="209"/>
      <c r="FD276" s="209"/>
      <c r="FE276" s="209"/>
      <c r="FF276" s="209"/>
      <c r="FG276" s="209"/>
      <c r="FH276" s="209"/>
      <c r="FI276" s="209"/>
      <c r="FJ276" s="209"/>
      <c r="FK276" s="209"/>
      <c r="FL276" s="209"/>
      <c r="FM276" s="209"/>
      <c r="FN276" s="209"/>
      <c r="FO276" s="209"/>
      <c r="FP276" s="209"/>
      <c r="FQ276" s="209"/>
      <c r="FR276" s="209"/>
      <c r="FS276" s="209"/>
      <c r="FT276" s="209"/>
      <c r="FU276" s="209"/>
      <c r="FV276" s="209"/>
      <c r="FW276" s="209"/>
      <c r="FX276" s="209"/>
      <c r="FY276" s="209"/>
      <c r="FZ276" s="209"/>
      <c r="GA276" s="209"/>
      <c r="GB276" s="209"/>
      <c r="GC276" s="209"/>
      <c r="GD276" s="209"/>
      <c r="GE276" s="209"/>
      <c r="GF276" s="209"/>
      <c r="GG276" s="209"/>
      <c r="GH276" s="209"/>
      <c r="GI276" s="209"/>
      <c r="GJ276" s="209"/>
      <c r="GK276" s="209"/>
      <c r="GL276" s="209"/>
      <c r="GM276" s="209"/>
      <c r="GN276" s="209"/>
      <c r="GO276" s="209"/>
      <c r="GP276" s="209"/>
      <c r="GQ276" s="209"/>
      <c r="GR276" s="209"/>
      <c r="GS276" s="209"/>
      <c r="GT276" s="209"/>
      <c r="GU276" s="209"/>
      <c r="GV276" s="209"/>
      <c r="GW276" s="209"/>
      <c r="GX276" s="209"/>
      <c r="GY276" s="209"/>
      <c r="GZ276" s="209"/>
      <c r="HA276" s="209"/>
      <c r="HB276" s="209"/>
      <c r="HC276" s="209"/>
      <c r="HD276" s="209"/>
      <c r="HE276" s="209"/>
      <c r="HF276" s="209"/>
      <c r="HG276" s="209"/>
      <c r="HH276" s="209"/>
      <c r="HI276" s="209"/>
      <c r="HJ276" s="209"/>
      <c r="HK276" s="209"/>
      <c r="HL276" s="209"/>
      <c r="HM276" s="209"/>
      <c r="HN276" s="209"/>
      <c r="HO276" s="209"/>
      <c r="HP276" s="209"/>
      <c r="HQ276" s="209"/>
      <c r="HR276" s="209"/>
      <c r="HS276" s="209"/>
      <c r="HT276" s="209"/>
      <c r="HU276" s="209"/>
      <c r="HV276" s="209"/>
      <c r="HW276" s="209"/>
      <c r="HX276" s="209"/>
      <c r="HY276" s="209"/>
      <c r="HZ276" s="209"/>
      <c r="IA276" s="209"/>
      <c r="IB276" s="209"/>
      <c r="IC276" s="209"/>
      <c r="ID276" s="209"/>
      <c r="IE276" s="209"/>
      <c r="IF276" s="209"/>
      <c r="IG276" s="209"/>
      <c r="IH276" s="209"/>
      <c r="II276" s="209"/>
      <c r="IJ276" s="209"/>
      <c r="IK276" s="209"/>
      <c r="IL276" s="209"/>
      <c r="IM276" s="209"/>
      <c r="IN276" s="209"/>
      <c r="IO276" s="209"/>
      <c r="IP276" s="209"/>
      <c r="IQ276" s="209"/>
      <c r="IR276" s="209"/>
      <c r="IS276" s="209"/>
      <c r="IT276" s="209"/>
      <c r="IU276" s="209"/>
      <c r="IV276" s="209"/>
    </row>
    <row r="277" spans="1:256" s="1" customFormat="1">
      <c r="A277" s="44"/>
      <c r="B277" s="30"/>
      <c r="E277" s="30"/>
      <c r="F277" s="30"/>
      <c r="I277" s="30"/>
      <c r="J277" s="30"/>
    </row>
    <row r="278" spans="1:256" s="1" customFormat="1">
      <c r="A278" s="44"/>
      <c r="B278" s="30"/>
      <c r="E278" s="30"/>
      <c r="F278" s="30"/>
      <c r="I278" s="30"/>
      <c r="J278" s="30"/>
    </row>
    <row r="279" spans="1:256" s="1" customFormat="1">
      <c r="A279" s="44"/>
      <c r="B279" s="30"/>
      <c r="E279" s="30"/>
      <c r="F279" s="30"/>
      <c r="I279" s="30"/>
      <c r="J279" s="30"/>
    </row>
    <row r="280" spans="1:256" s="1" customFormat="1">
      <c r="B280" s="30"/>
      <c r="E280" s="30"/>
      <c r="F280" s="30"/>
      <c r="I280" s="30"/>
      <c r="J280" s="30"/>
    </row>
    <row r="281" spans="1:256" s="1" customFormat="1">
      <c r="B281" s="30"/>
      <c r="E281" s="30"/>
      <c r="F281" s="30"/>
      <c r="I281" s="30"/>
      <c r="J281" s="30"/>
    </row>
    <row r="282" spans="1:256" s="1" customFormat="1">
      <c r="A282" s="209"/>
      <c r="B282" s="209"/>
      <c r="C282" s="209"/>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c r="BI282" s="209"/>
      <c r="BJ282" s="209"/>
      <c r="BK282" s="209"/>
      <c r="BL282" s="209"/>
      <c r="BM282" s="209"/>
      <c r="BN282" s="209"/>
      <c r="BO282" s="209"/>
      <c r="BP282" s="209"/>
      <c r="BQ282" s="209"/>
      <c r="BR282" s="209"/>
      <c r="BS282" s="209"/>
      <c r="BT282" s="209"/>
      <c r="BU282" s="209"/>
      <c r="BV282" s="209"/>
      <c r="BW282" s="209"/>
      <c r="BX282" s="209"/>
      <c r="BY282" s="209"/>
      <c r="BZ282" s="209"/>
      <c r="CA282" s="209"/>
      <c r="CB282" s="209"/>
      <c r="CC282" s="209"/>
      <c r="CD282" s="209"/>
      <c r="CE282" s="209"/>
      <c r="CF282" s="209"/>
      <c r="CG282" s="209"/>
      <c r="CH282" s="209"/>
      <c r="CI282" s="209"/>
      <c r="CJ282" s="209"/>
      <c r="CK282" s="209"/>
      <c r="CL282" s="209"/>
      <c r="CM282" s="209"/>
      <c r="CN282" s="209"/>
      <c r="CO282" s="209"/>
      <c r="CP282" s="209"/>
      <c r="CQ282" s="209"/>
      <c r="CR282" s="209"/>
      <c r="CS282" s="209"/>
      <c r="CT282" s="209"/>
      <c r="CU282" s="209"/>
      <c r="CV282" s="209"/>
      <c r="CW282" s="209"/>
      <c r="CX282" s="209"/>
      <c r="CY282" s="209"/>
      <c r="CZ282" s="209"/>
      <c r="DA282" s="209"/>
      <c r="DB282" s="209"/>
      <c r="DC282" s="209"/>
      <c r="DD282" s="209"/>
      <c r="DE282" s="209"/>
      <c r="DF282" s="209"/>
      <c r="DG282" s="209"/>
      <c r="DH282" s="209"/>
      <c r="DI282" s="209"/>
      <c r="DJ282" s="209"/>
      <c r="DK282" s="209"/>
      <c r="DL282" s="209"/>
      <c r="DM282" s="209"/>
      <c r="DN282" s="209"/>
      <c r="DO282" s="209"/>
      <c r="DP282" s="209"/>
      <c r="DQ282" s="209"/>
      <c r="DR282" s="209"/>
      <c r="DS282" s="209"/>
      <c r="DT282" s="209"/>
      <c r="DU282" s="209"/>
      <c r="DV282" s="209"/>
      <c r="DW282" s="209"/>
      <c r="DX282" s="209"/>
      <c r="DY282" s="209"/>
      <c r="DZ282" s="209"/>
      <c r="EA282" s="209"/>
      <c r="EB282" s="209"/>
      <c r="EC282" s="209"/>
      <c r="ED282" s="209"/>
      <c r="EE282" s="209"/>
      <c r="EF282" s="209"/>
      <c r="EG282" s="209"/>
      <c r="EH282" s="209"/>
      <c r="EI282" s="209"/>
      <c r="EJ282" s="209"/>
      <c r="EK282" s="209"/>
      <c r="EL282" s="209"/>
      <c r="EM282" s="209"/>
      <c r="EN282" s="209"/>
      <c r="EO282" s="209"/>
      <c r="EP282" s="209"/>
      <c r="EQ282" s="209"/>
      <c r="ER282" s="209"/>
      <c r="ES282" s="209"/>
      <c r="ET282" s="209"/>
      <c r="EU282" s="209"/>
      <c r="EV282" s="209"/>
      <c r="EW282" s="209"/>
      <c r="EX282" s="209"/>
      <c r="EY282" s="209"/>
      <c r="EZ282" s="209"/>
      <c r="FA282" s="209"/>
      <c r="FB282" s="209"/>
      <c r="FC282" s="209"/>
      <c r="FD282" s="209"/>
      <c r="FE282" s="209"/>
      <c r="FF282" s="209"/>
      <c r="FG282" s="209"/>
      <c r="FH282" s="209"/>
      <c r="FI282" s="209"/>
      <c r="FJ282" s="209"/>
      <c r="FK282" s="209"/>
      <c r="FL282" s="209"/>
      <c r="FM282" s="209"/>
      <c r="FN282" s="209"/>
      <c r="FO282" s="209"/>
      <c r="FP282" s="209"/>
      <c r="FQ282" s="209"/>
      <c r="FR282" s="209"/>
      <c r="FS282" s="209"/>
      <c r="FT282" s="209"/>
      <c r="FU282" s="209"/>
      <c r="FV282" s="209"/>
      <c r="FW282" s="209"/>
      <c r="FX282" s="209"/>
      <c r="FY282" s="209"/>
      <c r="FZ282" s="209"/>
      <c r="GA282" s="209"/>
      <c r="GB282" s="209"/>
      <c r="GC282" s="209"/>
      <c r="GD282" s="209"/>
      <c r="GE282" s="209"/>
      <c r="GF282" s="209"/>
      <c r="GG282" s="209"/>
      <c r="GH282" s="209"/>
      <c r="GI282" s="209"/>
      <c r="GJ282" s="209"/>
      <c r="GK282" s="209"/>
      <c r="GL282" s="209"/>
      <c r="GM282" s="209"/>
      <c r="GN282" s="209"/>
      <c r="GO282" s="209"/>
      <c r="GP282" s="209"/>
      <c r="GQ282" s="209"/>
      <c r="GR282" s="209"/>
      <c r="GS282" s="209"/>
      <c r="GT282" s="209"/>
      <c r="GU282" s="209"/>
      <c r="GV282" s="209"/>
      <c r="GW282" s="209"/>
      <c r="GX282" s="209"/>
      <c r="GY282" s="209"/>
      <c r="GZ282" s="209"/>
      <c r="HA282" s="209"/>
      <c r="HB282" s="209"/>
      <c r="HC282" s="209"/>
      <c r="HD282" s="209"/>
      <c r="HE282" s="209"/>
      <c r="HF282" s="209"/>
      <c r="HG282" s="209"/>
      <c r="HH282" s="209"/>
      <c r="HI282" s="209"/>
      <c r="HJ282" s="209"/>
      <c r="HK282" s="209"/>
      <c r="HL282" s="209"/>
      <c r="HM282" s="209"/>
      <c r="HN282" s="209"/>
      <c r="HO282" s="209"/>
      <c r="HP282" s="209"/>
      <c r="HQ282" s="209"/>
      <c r="HR282" s="209"/>
      <c r="HS282" s="209"/>
      <c r="HT282" s="209"/>
      <c r="HU282" s="209"/>
      <c r="HV282" s="209"/>
      <c r="HW282" s="209"/>
      <c r="HX282" s="209"/>
      <c r="HY282" s="209"/>
      <c r="HZ282" s="209"/>
      <c r="IA282" s="209"/>
      <c r="IB282" s="209"/>
      <c r="IC282" s="209"/>
      <c r="ID282" s="209"/>
      <c r="IE282" s="209"/>
      <c r="IF282" s="209"/>
      <c r="IG282" s="209"/>
      <c r="IH282" s="209"/>
      <c r="II282" s="209"/>
      <c r="IJ282" s="209"/>
      <c r="IK282" s="209"/>
      <c r="IL282" s="209"/>
      <c r="IM282" s="209"/>
      <c r="IN282" s="209"/>
      <c r="IO282" s="209"/>
      <c r="IP282" s="209"/>
      <c r="IQ282" s="209"/>
      <c r="IR282" s="209"/>
      <c r="IS282" s="209"/>
      <c r="IT282" s="209"/>
      <c r="IU282" s="209"/>
      <c r="IV282" s="209"/>
    </row>
    <row r="283" spans="1:256" s="1" customFormat="1">
      <c r="A283" s="209"/>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c r="BI283" s="209"/>
      <c r="BJ283" s="209"/>
      <c r="BK283" s="209"/>
      <c r="BL283" s="209"/>
      <c r="BM283" s="209"/>
      <c r="BN283" s="209"/>
      <c r="BO283" s="209"/>
      <c r="BP283" s="209"/>
      <c r="BQ283" s="209"/>
      <c r="BR283" s="209"/>
      <c r="BS283" s="209"/>
      <c r="BT283" s="209"/>
      <c r="BU283" s="209"/>
      <c r="BV283" s="209"/>
      <c r="BW283" s="209"/>
      <c r="BX283" s="209"/>
      <c r="BY283" s="209"/>
      <c r="BZ283" s="209"/>
      <c r="CA283" s="209"/>
      <c r="CB283" s="209"/>
      <c r="CC283" s="209"/>
      <c r="CD283" s="209"/>
      <c r="CE283" s="209"/>
      <c r="CF283" s="209"/>
      <c r="CG283" s="209"/>
      <c r="CH283" s="209"/>
      <c r="CI283" s="209"/>
      <c r="CJ283" s="209"/>
      <c r="CK283" s="209"/>
      <c r="CL283" s="209"/>
      <c r="CM283" s="209"/>
      <c r="CN283" s="209"/>
      <c r="CO283" s="209"/>
      <c r="CP283" s="209"/>
      <c r="CQ283" s="209"/>
      <c r="CR283" s="209"/>
      <c r="CS283" s="209"/>
      <c r="CT283" s="209"/>
      <c r="CU283" s="209"/>
      <c r="CV283" s="209"/>
      <c r="CW283" s="209"/>
      <c r="CX283" s="209"/>
      <c r="CY283" s="209"/>
      <c r="CZ283" s="209"/>
      <c r="DA283" s="209"/>
      <c r="DB283" s="209"/>
      <c r="DC283" s="209"/>
      <c r="DD283" s="209"/>
      <c r="DE283" s="209"/>
      <c r="DF283" s="209"/>
      <c r="DG283" s="209"/>
      <c r="DH283" s="209"/>
      <c r="DI283" s="209"/>
      <c r="DJ283" s="209"/>
      <c r="DK283" s="209"/>
      <c r="DL283" s="209"/>
      <c r="DM283" s="209"/>
      <c r="DN283" s="209"/>
      <c r="DO283" s="209"/>
      <c r="DP283" s="209"/>
      <c r="DQ283" s="209"/>
      <c r="DR283" s="209"/>
      <c r="DS283" s="209"/>
      <c r="DT283" s="209"/>
      <c r="DU283" s="209"/>
      <c r="DV283" s="209"/>
      <c r="DW283" s="209"/>
      <c r="DX283" s="209"/>
      <c r="DY283" s="209"/>
      <c r="DZ283" s="209"/>
      <c r="EA283" s="209"/>
      <c r="EB283" s="209"/>
      <c r="EC283" s="209"/>
      <c r="ED283" s="209"/>
      <c r="EE283" s="209"/>
      <c r="EF283" s="209"/>
      <c r="EG283" s="209"/>
      <c r="EH283" s="209"/>
      <c r="EI283" s="209"/>
      <c r="EJ283" s="209"/>
      <c r="EK283" s="209"/>
      <c r="EL283" s="209"/>
      <c r="EM283" s="209"/>
      <c r="EN283" s="209"/>
      <c r="EO283" s="209"/>
      <c r="EP283" s="209"/>
      <c r="EQ283" s="209"/>
      <c r="ER283" s="209"/>
      <c r="ES283" s="209"/>
      <c r="ET283" s="209"/>
      <c r="EU283" s="209"/>
      <c r="EV283" s="209"/>
      <c r="EW283" s="209"/>
      <c r="EX283" s="209"/>
      <c r="EY283" s="209"/>
      <c r="EZ283" s="209"/>
      <c r="FA283" s="209"/>
      <c r="FB283" s="209"/>
      <c r="FC283" s="209"/>
      <c r="FD283" s="209"/>
      <c r="FE283" s="209"/>
      <c r="FF283" s="209"/>
      <c r="FG283" s="209"/>
      <c r="FH283" s="209"/>
      <c r="FI283" s="209"/>
      <c r="FJ283" s="209"/>
      <c r="FK283" s="209"/>
      <c r="FL283" s="209"/>
      <c r="FM283" s="209"/>
      <c r="FN283" s="209"/>
      <c r="FO283" s="209"/>
      <c r="FP283" s="209"/>
      <c r="FQ283" s="209"/>
      <c r="FR283" s="209"/>
      <c r="FS283" s="209"/>
      <c r="FT283" s="209"/>
      <c r="FU283" s="209"/>
      <c r="FV283" s="209"/>
      <c r="FW283" s="209"/>
      <c r="FX283" s="209"/>
      <c r="FY283" s="209"/>
      <c r="FZ283" s="209"/>
      <c r="GA283" s="209"/>
      <c r="GB283" s="209"/>
      <c r="GC283" s="209"/>
      <c r="GD283" s="209"/>
      <c r="GE283" s="209"/>
      <c r="GF283" s="209"/>
      <c r="GG283" s="209"/>
      <c r="GH283" s="209"/>
      <c r="GI283" s="209"/>
      <c r="GJ283" s="209"/>
      <c r="GK283" s="209"/>
      <c r="GL283" s="209"/>
      <c r="GM283" s="209"/>
      <c r="GN283" s="209"/>
      <c r="GO283" s="209"/>
      <c r="GP283" s="209"/>
      <c r="GQ283" s="209"/>
      <c r="GR283" s="209"/>
      <c r="GS283" s="209"/>
      <c r="GT283" s="209"/>
      <c r="GU283" s="209"/>
      <c r="GV283" s="209"/>
      <c r="GW283" s="209"/>
      <c r="GX283" s="209"/>
      <c r="GY283" s="209"/>
      <c r="GZ283" s="209"/>
      <c r="HA283" s="209"/>
      <c r="HB283" s="209"/>
      <c r="HC283" s="209"/>
      <c r="HD283" s="209"/>
      <c r="HE283" s="209"/>
      <c r="HF283" s="209"/>
      <c r="HG283" s="209"/>
      <c r="HH283" s="209"/>
      <c r="HI283" s="209"/>
      <c r="HJ283" s="209"/>
      <c r="HK283" s="209"/>
      <c r="HL283" s="209"/>
      <c r="HM283" s="209"/>
      <c r="HN283" s="209"/>
      <c r="HO283" s="209"/>
      <c r="HP283" s="209"/>
      <c r="HQ283" s="209"/>
      <c r="HR283" s="209"/>
      <c r="HS283" s="209"/>
      <c r="HT283" s="209"/>
      <c r="HU283" s="209"/>
      <c r="HV283" s="209"/>
      <c r="HW283" s="209"/>
      <c r="HX283" s="209"/>
      <c r="HY283" s="209"/>
      <c r="HZ283" s="209"/>
      <c r="IA283" s="209"/>
      <c r="IB283" s="209"/>
      <c r="IC283" s="209"/>
      <c r="ID283" s="209"/>
      <c r="IE283" s="209"/>
      <c r="IF283" s="209"/>
      <c r="IG283" s="209"/>
      <c r="IH283" s="209"/>
      <c r="II283" s="209"/>
      <c r="IJ283" s="209"/>
      <c r="IK283" s="209"/>
      <c r="IL283" s="209"/>
      <c r="IM283" s="209"/>
      <c r="IN283" s="209"/>
      <c r="IO283" s="209"/>
      <c r="IP283" s="209"/>
      <c r="IQ283" s="209"/>
      <c r="IR283" s="209"/>
      <c r="IS283" s="209"/>
      <c r="IT283" s="209"/>
      <c r="IU283" s="209"/>
      <c r="IV283" s="209"/>
    </row>
    <row r="290" spans="1:256">
      <c r="A290" s="208"/>
      <c r="B290" s="208"/>
      <c r="C290" s="208"/>
      <c r="D290" s="208"/>
      <c r="E290" s="208"/>
      <c r="F290" s="85"/>
      <c r="G290" s="208"/>
      <c r="H290" s="208"/>
      <c r="I290" s="208"/>
      <c r="J290" s="85"/>
      <c r="K290" s="208"/>
      <c r="L290" s="208"/>
      <c r="M290" s="208"/>
      <c r="N290" s="208"/>
      <c r="O290" s="208"/>
      <c r="P290" s="208"/>
      <c r="Q290" s="208"/>
      <c r="R290" s="208"/>
      <c r="S290" s="208"/>
      <c r="T290" s="208"/>
      <c r="U290" s="208"/>
      <c r="V290" s="208"/>
      <c r="W290" s="208"/>
      <c r="X290" s="208"/>
      <c r="Y290" s="208"/>
      <c r="Z290" s="208"/>
      <c r="AA290" s="208"/>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8"/>
      <c r="BZ290" s="208"/>
      <c r="CA290" s="208"/>
      <c r="CB290" s="208"/>
      <c r="CC290" s="208"/>
      <c r="CD290" s="208"/>
      <c r="CE290" s="208"/>
      <c r="CF290" s="208"/>
      <c r="CG290" s="208"/>
      <c r="CH290" s="208"/>
      <c r="CI290" s="208"/>
      <c r="CJ290" s="208"/>
      <c r="CK290" s="208"/>
      <c r="CL290" s="208"/>
      <c r="CM290" s="208"/>
      <c r="CN290" s="208"/>
      <c r="CO290" s="208"/>
      <c r="CP290" s="208"/>
      <c r="CQ290" s="208"/>
      <c r="CR290" s="208"/>
      <c r="CS290" s="208"/>
      <c r="CT290" s="208"/>
      <c r="CU290" s="208"/>
      <c r="CV290" s="208"/>
      <c r="CW290" s="208"/>
      <c r="CX290" s="208"/>
      <c r="CY290" s="208"/>
      <c r="CZ290" s="208"/>
      <c r="DA290" s="208"/>
      <c r="DB290" s="208"/>
      <c r="DC290" s="208"/>
      <c r="DD290" s="208"/>
      <c r="DE290" s="208"/>
      <c r="DF290" s="208"/>
      <c r="DG290" s="208"/>
      <c r="DH290" s="208"/>
      <c r="DI290" s="208"/>
      <c r="DJ290" s="208"/>
      <c r="DK290" s="208"/>
      <c r="DL290" s="208"/>
      <c r="DM290" s="208"/>
      <c r="DN290" s="208"/>
      <c r="DO290" s="208"/>
      <c r="DP290" s="208"/>
      <c r="DQ290" s="208"/>
      <c r="DR290" s="208"/>
      <c r="DS290" s="208"/>
      <c r="DT290" s="208"/>
      <c r="DU290" s="208"/>
      <c r="DV290" s="208"/>
      <c r="DW290" s="208"/>
      <c r="DX290" s="208"/>
      <c r="DY290" s="208"/>
      <c r="DZ290" s="208"/>
      <c r="EA290" s="208"/>
      <c r="EB290" s="208"/>
      <c r="EC290" s="208"/>
      <c r="ED290" s="208"/>
      <c r="EE290" s="208"/>
      <c r="EF290" s="208"/>
      <c r="EG290" s="208"/>
      <c r="EH290" s="208"/>
      <c r="EI290" s="208"/>
      <c r="EJ290" s="208"/>
      <c r="EK290" s="208"/>
      <c r="EL290" s="208"/>
      <c r="EM290" s="208"/>
      <c r="EN290" s="208"/>
      <c r="EO290" s="208"/>
      <c r="EP290" s="208"/>
      <c r="EQ290" s="208"/>
      <c r="ER290" s="208"/>
      <c r="ES290" s="208"/>
      <c r="ET290" s="208"/>
      <c r="EU290" s="208"/>
      <c r="EV290" s="208"/>
      <c r="EW290" s="208"/>
      <c r="EX290" s="208"/>
      <c r="EY290" s="208"/>
      <c r="EZ290" s="208"/>
      <c r="FA290" s="208"/>
      <c r="FB290" s="208"/>
      <c r="FC290" s="208"/>
      <c r="FD290" s="208"/>
      <c r="FE290" s="208"/>
      <c r="FF290" s="208"/>
      <c r="FG290" s="208"/>
      <c r="FH290" s="208"/>
      <c r="FI290" s="208"/>
      <c r="FJ290" s="208"/>
      <c r="FK290" s="208"/>
      <c r="FL290" s="208"/>
      <c r="FM290" s="208"/>
      <c r="FN290" s="208"/>
      <c r="FO290" s="208"/>
      <c r="FP290" s="208"/>
      <c r="FQ290" s="208"/>
      <c r="FR290" s="208"/>
      <c r="FS290" s="208"/>
      <c r="FT290" s="208"/>
      <c r="FU290" s="208"/>
      <c r="FV290" s="208"/>
      <c r="FW290" s="208"/>
      <c r="FX290" s="208"/>
      <c r="FY290" s="208"/>
      <c r="FZ290" s="208"/>
      <c r="GA290" s="208"/>
      <c r="GB290" s="208"/>
      <c r="GC290" s="208"/>
      <c r="GD290" s="208"/>
      <c r="GE290" s="208"/>
      <c r="GF290" s="208"/>
      <c r="GG290" s="208"/>
      <c r="GH290" s="208"/>
      <c r="GI290" s="208"/>
      <c r="GJ290" s="208"/>
      <c r="GK290" s="208"/>
      <c r="GL290" s="208"/>
      <c r="GM290" s="208"/>
      <c r="GN290" s="208"/>
      <c r="GO290" s="208"/>
      <c r="GP290" s="208"/>
      <c r="GQ290" s="208"/>
      <c r="GR290" s="208"/>
      <c r="GS290" s="208"/>
      <c r="GT290" s="208"/>
      <c r="GU290" s="208"/>
      <c r="GV290" s="208"/>
      <c r="GW290" s="208"/>
      <c r="GX290" s="208"/>
      <c r="GY290" s="208"/>
      <c r="GZ290" s="208"/>
      <c r="HA290" s="208"/>
      <c r="HB290" s="208"/>
      <c r="HC290" s="208"/>
      <c r="HD290" s="208"/>
      <c r="HE290" s="208"/>
      <c r="HF290" s="208"/>
      <c r="HG290" s="208"/>
      <c r="HH290" s="208"/>
      <c r="HI290" s="208"/>
      <c r="HJ290" s="208"/>
      <c r="HK290" s="208"/>
      <c r="HL290" s="208"/>
      <c r="HM290" s="208"/>
      <c r="HN290" s="208"/>
      <c r="HO290" s="208"/>
      <c r="HP290" s="208"/>
      <c r="HQ290" s="208"/>
      <c r="HR290" s="208"/>
      <c r="HS290" s="208"/>
      <c r="HT290" s="208"/>
      <c r="HU290" s="208"/>
      <c r="HV290" s="208"/>
      <c r="HW290" s="208"/>
      <c r="HX290" s="208"/>
      <c r="HY290" s="208"/>
      <c r="HZ290" s="208"/>
      <c r="IA290" s="208"/>
      <c r="IB290" s="208"/>
      <c r="IC290" s="208"/>
      <c r="ID290" s="208"/>
      <c r="IE290" s="208"/>
      <c r="IF290" s="208"/>
      <c r="IG290" s="208"/>
      <c r="IH290" s="208"/>
      <c r="II290" s="208"/>
      <c r="IJ290" s="208"/>
      <c r="IK290" s="208"/>
      <c r="IL290" s="208"/>
      <c r="IM290" s="208"/>
      <c r="IN290" s="208"/>
      <c r="IO290" s="208"/>
      <c r="IP290" s="208"/>
      <c r="IQ290" s="208"/>
      <c r="IR290" s="208"/>
      <c r="IS290" s="208"/>
      <c r="IT290" s="208"/>
      <c r="IU290" s="208"/>
      <c r="IV290" s="208"/>
    </row>
    <row r="296" spans="1:256">
      <c r="A296" s="208"/>
      <c r="B296" s="208"/>
      <c r="C296" s="208"/>
      <c r="D296" s="208"/>
      <c r="E296" s="208"/>
      <c r="F296" s="85"/>
      <c r="G296" s="208"/>
      <c r="H296" s="208"/>
      <c r="I296" s="208"/>
      <c r="J296" s="85"/>
      <c r="K296" s="208"/>
      <c r="L296" s="208"/>
      <c r="M296" s="208"/>
      <c r="N296" s="208"/>
      <c r="O296" s="208"/>
      <c r="P296" s="208"/>
      <c r="Q296" s="208"/>
      <c r="R296" s="208"/>
      <c r="S296" s="208"/>
      <c r="T296" s="208"/>
      <c r="U296" s="208"/>
      <c r="V296" s="208"/>
      <c r="W296" s="208"/>
      <c r="X296" s="208"/>
      <c r="Y296" s="208"/>
      <c r="Z296" s="208"/>
      <c r="AA296" s="208"/>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208"/>
      <c r="BD296" s="208"/>
      <c r="BE296" s="208"/>
      <c r="BF296" s="208"/>
      <c r="BG296" s="208"/>
      <c r="BH296" s="208"/>
      <c r="BI296" s="208"/>
      <c r="BJ296" s="208"/>
      <c r="BK296" s="208"/>
      <c r="BL296" s="208"/>
      <c r="BM296" s="208"/>
      <c r="BN296" s="208"/>
      <c r="BO296" s="208"/>
      <c r="BP296" s="208"/>
      <c r="BQ296" s="208"/>
      <c r="BR296" s="208"/>
      <c r="BS296" s="208"/>
      <c r="BT296" s="208"/>
      <c r="BU296" s="208"/>
      <c r="BV296" s="208"/>
      <c r="BW296" s="208"/>
      <c r="BX296" s="208"/>
      <c r="BY296" s="208"/>
      <c r="BZ296" s="208"/>
      <c r="CA296" s="208"/>
      <c r="CB296" s="208"/>
      <c r="CC296" s="208"/>
      <c r="CD296" s="208"/>
      <c r="CE296" s="208"/>
      <c r="CF296" s="208"/>
      <c r="CG296" s="208"/>
      <c r="CH296" s="208"/>
      <c r="CI296" s="208"/>
      <c r="CJ296" s="208"/>
      <c r="CK296" s="208"/>
      <c r="CL296" s="208"/>
      <c r="CM296" s="208"/>
      <c r="CN296" s="208"/>
      <c r="CO296" s="208"/>
      <c r="CP296" s="208"/>
      <c r="CQ296" s="208"/>
      <c r="CR296" s="208"/>
      <c r="CS296" s="208"/>
      <c r="CT296" s="208"/>
      <c r="CU296" s="208"/>
      <c r="CV296" s="208"/>
      <c r="CW296" s="208"/>
      <c r="CX296" s="208"/>
      <c r="CY296" s="208"/>
      <c r="CZ296" s="208"/>
      <c r="DA296" s="208"/>
      <c r="DB296" s="208"/>
      <c r="DC296" s="208"/>
      <c r="DD296" s="208"/>
      <c r="DE296" s="208"/>
      <c r="DF296" s="208"/>
      <c r="DG296" s="208"/>
      <c r="DH296" s="208"/>
      <c r="DI296" s="208"/>
      <c r="DJ296" s="208"/>
      <c r="DK296" s="208"/>
      <c r="DL296" s="208"/>
      <c r="DM296" s="208"/>
      <c r="DN296" s="208"/>
      <c r="DO296" s="208"/>
      <c r="DP296" s="208"/>
      <c r="DQ296" s="208"/>
      <c r="DR296" s="208"/>
      <c r="DS296" s="208"/>
      <c r="DT296" s="208"/>
      <c r="DU296" s="208"/>
      <c r="DV296" s="208"/>
      <c r="DW296" s="208"/>
      <c r="DX296" s="208"/>
      <c r="DY296" s="208"/>
      <c r="DZ296" s="208"/>
      <c r="EA296" s="208"/>
      <c r="EB296" s="208"/>
      <c r="EC296" s="208"/>
      <c r="ED296" s="208"/>
      <c r="EE296" s="208"/>
      <c r="EF296" s="208"/>
      <c r="EG296" s="208"/>
      <c r="EH296" s="208"/>
      <c r="EI296" s="208"/>
      <c r="EJ296" s="208"/>
      <c r="EK296" s="208"/>
      <c r="EL296" s="208"/>
      <c r="EM296" s="208"/>
      <c r="EN296" s="208"/>
      <c r="EO296" s="208"/>
      <c r="EP296" s="208"/>
      <c r="EQ296" s="208"/>
      <c r="ER296" s="208"/>
      <c r="ES296" s="208"/>
      <c r="ET296" s="208"/>
      <c r="EU296" s="208"/>
      <c r="EV296" s="208"/>
      <c r="EW296" s="208"/>
      <c r="EX296" s="208"/>
      <c r="EY296" s="208"/>
      <c r="EZ296" s="208"/>
      <c r="FA296" s="208"/>
      <c r="FB296" s="208"/>
      <c r="FC296" s="208"/>
      <c r="FD296" s="208"/>
      <c r="FE296" s="208"/>
      <c r="FF296" s="208"/>
      <c r="FG296" s="208"/>
      <c r="FH296" s="208"/>
      <c r="FI296" s="208"/>
      <c r="FJ296" s="208"/>
      <c r="FK296" s="208"/>
      <c r="FL296" s="208"/>
      <c r="FM296" s="208"/>
      <c r="FN296" s="208"/>
      <c r="FO296" s="208"/>
      <c r="FP296" s="208"/>
      <c r="FQ296" s="208"/>
      <c r="FR296" s="208"/>
      <c r="FS296" s="208"/>
      <c r="FT296" s="208"/>
      <c r="FU296" s="208"/>
      <c r="FV296" s="208"/>
      <c r="FW296" s="208"/>
      <c r="FX296" s="208"/>
      <c r="FY296" s="208"/>
      <c r="FZ296" s="208"/>
      <c r="GA296" s="208"/>
      <c r="GB296" s="208"/>
      <c r="GC296" s="208"/>
      <c r="GD296" s="208"/>
      <c r="GE296" s="208"/>
      <c r="GF296" s="208"/>
      <c r="GG296" s="208"/>
      <c r="GH296" s="208"/>
      <c r="GI296" s="208"/>
      <c r="GJ296" s="208"/>
      <c r="GK296" s="208"/>
      <c r="GL296" s="208"/>
      <c r="GM296" s="208"/>
      <c r="GN296" s="208"/>
      <c r="GO296" s="208"/>
      <c r="GP296" s="208"/>
      <c r="GQ296" s="208"/>
      <c r="GR296" s="208"/>
      <c r="GS296" s="208"/>
      <c r="GT296" s="208"/>
      <c r="GU296" s="208"/>
      <c r="GV296" s="208"/>
      <c r="GW296" s="208"/>
      <c r="GX296" s="208"/>
      <c r="GY296" s="208"/>
      <c r="GZ296" s="208"/>
      <c r="HA296" s="208"/>
      <c r="HB296" s="208"/>
      <c r="HC296" s="208"/>
      <c r="HD296" s="208"/>
      <c r="HE296" s="208"/>
      <c r="HF296" s="208"/>
      <c r="HG296" s="208"/>
      <c r="HH296" s="208"/>
      <c r="HI296" s="208"/>
      <c r="HJ296" s="208"/>
      <c r="HK296" s="208"/>
      <c r="HL296" s="208"/>
      <c r="HM296" s="208"/>
      <c r="HN296" s="208"/>
      <c r="HO296" s="208"/>
      <c r="HP296" s="208"/>
      <c r="HQ296" s="208"/>
      <c r="HR296" s="208"/>
      <c r="HS296" s="208"/>
      <c r="HT296" s="208"/>
      <c r="HU296" s="208"/>
      <c r="HV296" s="208"/>
      <c r="HW296" s="208"/>
      <c r="HX296" s="208"/>
      <c r="HY296" s="208"/>
      <c r="HZ296" s="208"/>
      <c r="IA296" s="208"/>
      <c r="IB296" s="208"/>
      <c r="IC296" s="208"/>
      <c r="ID296" s="208"/>
      <c r="IE296" s="208"/>
      <c r="IF296" s="208"/>
      <c r="IG296" s="208"/>
      <c r="IH296" s="208"/>
      <c r="II296" s="208"/>
      <c r="IJ296" s="208"/>
      <c r="IK296" s="208"/>
      <c r="IL296" s="208"/>
      <c r="IM296" s="208"/>
      <c r="IN296" s="208"/>
      <c r="IO296" s="208"/>
      <c r="IP296" s="208"/>
      <c r="IQ296" s="208"/>
      <c r="IR296" s="208"/>
      <c r="IS296" s="208"/>
      <c r="IT296" s="208"/>
      <c r="IU296" s="208"/>
      <c r="IV296" s="208"/>
    </row>
    <row r="297" spans="1:256">
      <c r="A297" s="208"/>
      <c r="B297" s="208"/>
      <c r="C297" s="208"/>
      <c r="D297" s="208"/>
      <c r="E297" s="208"/>
      <c r="F297" s="85"/>
      <c r="G297" s="208"/>
      <c r="H297" s="208"/>
      <c r="I297" s="208"/>
      <c r="J297" s="85"/>
      <c r="K297" s="208"/>
      <c r="L297" s="208"/>
      <c r="M297" s="208"/>
      <c r="N297" s="208"/>
      <c r="O297" s="208"/>
      <c r="P297" s="208"/>
      <c r="Q297" s="208"/>
      <c r="R297" s="208"/>
      <c r="S297" s="208"/>
      <c r="T297" s="208"/>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208"/>
      <c r="BD297" s="208"/>
      <c r="BE297" s="208"/>
      <c r="BF297" s="208"/>
      <c r="BG297" s="208"/>
      <c r="BH297" s="208"/>
      <c r="BI297" s="208"/>
      <c r="BJ297" s="208"/>
      <c r="BK297" s="208"/>
      <c r="BL297" s="208"/>
      <c r="BM297" s="208"/>
      <c r="BN297" s="208"/>
      <c r="BO297" s="208"/>
      <c r="BP297" s="208"/>
      <c r="BQ297" s="208"/>
      <c r="BR297" s="208"/>
      <c r="BS297" s="208"/>
      <c r="BT297" s="208"/>
      <c r="BU297" s="208"/>
      <c r="BV297" s="208"/>
      <c r="BW297" s="208"/>
      <c r="BX297" s="208"/>
      <c r="BY297" s="208"/>
      <c r="BZ297" s="208"/>
      <c r="CA297" s="208"/>
      <c r="CB297" s="208"/>
      <c r="CC297" s="208"/>
      <c r="CD297" s="208"/>
      <c r="CE297" s="208"/>
      <c r="CF297" s="208"/>
      <c r="CG297" s="208"/>
      <c r="CH297" s="208"/>
      <c r="CI297" s="208"/>
      <c r="CJ297" s="208"/>
      <c r="CK297" s="208"/>
      <c r="CL297" s="208"/>
      <c r="CM297" s="208"/>
      <c r="CN297" s="208"/>
      <c r="CO297" s="208"/>
      <c r="CP297" s="208"/>
      <c r="CQ297" s="208"/>
      <c r="CR297" s="208"/>
      <c r="CS297" s="208"/>
      <c r="CT297" s="208"/>
      <c r="CU297" s="208"/>
      <c r="CV297" s="208"/>
      <c r="CW297" s="208"/>
      <c r="CX297" s="208"/>
      <c r="CY297" s="208"/>
      <c r="CZ297" s="208"/>
      <c r="DA297" s="208"/>
      <c r="DB297" s="208"/>
      <c r="DC297" s="208"/>
      <c r="DD297" s="208"/>
      <c r="DE297" s="208"/>
      <c r="DF297" s="208"/>
      <c r="DG297" s="208"/>
      <c r="DH297" s="208"/>
      <c r="DI297" s="208"/>
      <c r="DJ297" s="208"/>
      <c r="DK297" s="208"/>
      <c r="DL297" s="208"/>
      <c r="DM297" s="208"/>
      <c r="DN297" s="208"/>
      <c r="DO297" s="208"/>
      <c r="DP297" s="208"/>
      <c r="DQ297" s="208"/>
      <c r="DR297" s="208"/>
      <c r="DS297" s="208"/>
      <c r="DT297" s="208"/>
      <c r="DU297" s="208"/>
      <c r="DV297" s="208"/>
      <c r="DW297" s="208"/>
      <c r="DX297" s="208"/>
      <c r="DY297" s="208"/>
      <c r="DZ297" s="208"/>
      <c r="EA297" s="208"/>
      <c r="EB297" s="208"/>
      <c r="EC297" s="208"/>
      <c r="ED297" s="208"/>
      <c r="EE297" s="208"/>
      <c r="EF297" s="208"/>
      <c r="EG297" s="208"/>
      <c r="EH297" s="208"/>
      <c r="EI297" s="208"/>
      <c r="EJ297" s="208"/>
      <c r="EK297" s="208"/>
      <c r="EL297" s="208"/>
      <c r="EM297" s="208"/>
      <c r="EN297" s="208"/>
      <c r="EO297" s="208"/>
      <c r="EP297" s="208"/>
      <c r="EQ297" s="208"/>
      <c r="ER297" s="208"/>
      <c r="ES297" s="208"/>
      <c r="ET297" s="208"/>
      <c r="EU297" s="208"/>
      <c r="EV297" s="208"/>
      <c r="EW297" s="208"/>
      <c r="EX297" s="208"/>
      <c r="EY297" s="208"/>
      <c r="EZ297" s="208"/>
      <c r="FA297" s="208"/>
      <c r="FB297" s="208"/>
      <c r="FC297" s="208"/>
      <c r="FD297" s="208"/>
      <c r="FE297" s="208"/>
      <c r="FF297" s="208"/>
      <c r="FG297" s="208"/>
      <c r="FH297" s="208"/>
      <c r="FI297" s="208"/>
      <c r="FJ297" s="208"/>
      <c r="FK297" s="208"/>
      <c r="FL297" s="208"/>
      <c r="FM297" s="208"/>
      <c r="FN297" s="208"/>
      <c r="FO297" s="208"/>
      <c r="FP297" s="208"/>
      <c r="FQ297" s="208"/>
      <c r="FR297" s="208"/>
      <c r="FS297" s="208"/>
      <c r="FT297" s="208"/>
      <c r="FU297" s="208"/>
      <c r="FV297" s="208"/>
      <c r="FW297" s="208"/>
      <c r="FX297" s="208"/>
      <c r="FY297" s="208"/>
      <c r="FZ297" s="208"/>
      <c r="GA297" s="208"/>
      <c r="GB297" s="208"/>
      <c r="GC297" s="208"/>
      <c r="GD297" s="208"/>
      <c r="GE297" s="208"/>
      <c r="GF297" s="208"/>
      <c r="GG297" s="208"/>
      <c r="GH297" s="208"/>
      <c r="GI297" s="208"/>
      <c r="GJ297" s="208"/>
      <c r="GK297" s="208"/>
      <c r="GL297" s="208"/>
      <c r="GM297" s="208"/>
      <c r="GN297" s="208"/>
      <c r="GO297" s="208"/>
      <c r="GP297" s="208"/>
      <c r="GQ297" s="208"/>
      <c r="GR297" s="208"/>
      <c r="GS297" s="208"/>
      <c r="GT297" s="208"/>
      <c r="GU297" s="208"/>
      <c r="GV297" s="208"/>
      <c r="GW297" s="208"/>
      <c r="GX297" s="208"/>
      <c r="GY297" s="208"/>
      <c r="GZ297" s="208"/>
      <c r="HA297" s="208"/>
      <c r="HB297" s="208"/>
      <c r="HC297" s="208"/>
      <c r="HD297" s="208"/>
      <c r="HE297" s="208"/>
      <c r="HF297" s="208"/>
      <c r="HG297" s="208"/>
      <c r="HH297" s="208"/>
      <c r="HI297" s="208"/>
      <c r="HJ297" s="208"/>
      <c r="HK297" s="208"/>
      <c r="HL297" s="208"/>
      <c r="HM297" s="208"/>
      <c r="HN297" s="208"/>
      <c r="HO297" s="208"/>
      <c r="HP297" s="208"/>
      <c r="HQ297" s="208"/>
      <c r="HR297" s="208"/>
      <c r="HS297" s="208"/>
      <c r="HT297" s="208"/>
      <c r="HU297" s="208"/>
      <c r="HV297" s="208"/>
      <c r="HW297" s="208"/>
      <c r="HX297" s="208"/>
      <c r="HY297" s="208"/>
      <c r="HZ297" s="208"/>
      <c r="IA297" s="208"/>
      <c r="IB297" s="208"/>
      <c r="IC297" s="208"/>
      <c r="ID297" s="208"/>
      <c r="IE297" s="208"/>
      <c r="IF297" s="208"/>
      <c r="IG297" s="208"/>
      <c r="IH297" s="208"/>
      <c r="II297" s="208"/>
      <c r="IJ297" s="208"/>
      <c r="IK297" s="208"/>
      <c r="IL297" s="208"/>
      <c r="IM297" s="208"/>
      <c r="IN297" s="208"/>
      <c r="IO297" s="208"/>
      <c r="IP297" s="208"/>
      <c r="IQ297" s="208"/>
      <c r="IR297" s="208"/>
      <c r="IS297" s="208"/>
      <c r="IT297" s="208"/>
      <c r="IU297" s="208"/>
      <c r="IV297" s="208"/>
    </row>
    <row r="304" spans="1:256">
      <c r="A304" s="208"/>
      <c r="B304" s="208"/>
      <c r="C304" s="208"/>
      <c r="D304" s="208"/>
      <c r="E304" s="208"/>
      <c r="F304" s="85"/>
      <c r="G304" s="208"/>
      <c r="H304" s="208"/>
      <c r="I304" s="208"/>
      <c r="J304" s="85"/>
      <c r="K304" s="208"/>
      <c r="L304" s="208"/>
      <c r="M304" s="208"/>
      <c r="N304" s="208"/>
      <c r="O304" s="208"/>
      <c r="P304" s="208"/>
      <c r="Q304" s="208"/>
      <c r="R304" s="208"/>
      <c r="S304" s="208"/>
      <c r="T304" s="208"/>
      <c r="U304" s="208"/>
      <c r="V304" s="208"/>
      <c r="W304" s="208"/>
      <c r="X304" s="208"/>
      <c r="Y304" s="208"/>
      <c r="Z304" s="208"/>
      <c r="AA304" s="208"/>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208"/>
      <c r="BD304" s="208"/>
      <c r="BE304" s="208"/>
      <c r="BF304" s="208"/>
      <c r="BG304" s="208"/>
      <c r="BH304" s="208"/>
      <c r="BI304" s="208"/>
      <c r="BJ304" s="208"/>
      <c r="BK304" s="208"/>
      <c r="BL304" s="208"/>
      <c r="BM304" s="208"/>
      <c r="BN304" s="208"/>
      <c r="BO304" s="208"/>
      <c r="BP304" s="208"/>
      <c r="BQ304" s="208"/>
      <c r="BR304" s="208"/>
      <c r="BS304" s="208"/>
      <c r="BT304" s="208"/>
      <c r="BU304" s="208"/>
      <c r="BV304" s="208"/>
      <c r="BW304" s="208"/>
      <c r="BX304" s="208"/>
      <c r="BY304" s="208"/>
      <c r="BZ304" s="208"/>
      <c r="CA304" s="208"/>
      <c r="CB304" s="208"/>
      <c r="CC304" s="208"/>
      <c r="CD304" s="208"/>
      <c r="CE304" s="208"/>
      <c r="CF304" s="208"/>
      <c r="CG304" s="208"/>
      <c r="CH304" s="208"/>
      <c r="CI304" s="208"/>
      <c r="CJ304" s="208"/>
      <c r="CK304" s="208"/>
      <c r="CL304" s="208"/>
      <c r="CM304" s="208"/>
      <c r="CN304" s="208"/>
      <c r="CO304" s="208"/>
      <c r="CP304" s="208"/>
      <c r="CQ304" s="208"/>
      <c r="CR304" s="208"/>
      <c r="CS304" s="208"/>
      <c r="CT304" s="208"/>
      <c r="CU304" s="208"/>
      <c r="CV304" s="208"/>
      <c r="CW304" s="208"/>
      <c r="CX304" s="208"/>
      <c r="CY304" s="208"/>
      <c r="CZ304" s="208"/>
      <c r="DA304" s="208"/>
      <c r="DB304" s="208"/>
      <c r="DC304" s="208"/>
      <c r="DD304" s="208"/>
      <c r="DE304" s="208"/>
      <c r="DF304" s="208"/>
      <c r="DG304" s="208"/>
      <c r="DH304" s="208"/>
      <c r="DI304" s="208"/>
      <c r="DJ304" s="208"/>
      <c r="DK304" s="208"/>
      <c r="DL304" s="208"/>
      <c r="DM304" s="208"/>
      <c r="DN304" s="208"/>
      <c r="DO304" s="208"/>
      <c r="DP304" s="208"/>
      <c r="DQ304" s="208"/>
      <c r="DR304" s="208"/>
      <c r="DS304" s="208"/>
      <c r="DT304" s="208"/>
      <c r="DU304" s="208"/>
      <c r="DV304" s="208"/>
      <c r="DW304" s="208"/>
      <c r="DX304" s="208"/>
      <c r="DY304" s="208"/>
      <c r="DZ304" s="208"/>
      <c r="EA304" s="208"/>
      <c r="EB304" s="208"/>
      <c r="EC304" s="208"/>
      <c r="ED304" s="208"/>
      <c r="EE304" s="208"/>
      <c r="EF304" s="208"/>
      <c r="EG304" s="208"/>
      <c r="EH304" s="208"/>
      <c r="EI304" s="208"/>
      <c r="EJ304" s="208"/>
      <c r="EK304" s="208"/>
      <c r="EL304" s="208"/>
      <c r="EM304" s="208"/>
      <c r="EN304" s="208"/>
      <c r="EO304" s="208"/>
      <c r="EP304" s="208"/>
      <c r="EQ304" s="208"/>
      <c r="ER304" s="208"/>
      <c r="ES304" s="208"/>
      <c r="ET304" s="208"/>
      <c r="EU304" s="208"/>
      <c r="EV304" s="208"/>
      <c r="EW304" s="208"/>
      <c r="EX304" s="208"/>
      <c r="EY304" s="208"/>
      <c r="EZ304" s="208"/>
      <c r="FA304" s="208"/>
      <c r="FB304" s="208"/>
      <c r="FC304" s="208"/>
      <c r="FD304" s="208"/>
      <c r="FE304" s="208"/>
      <c r="FF304" s="208"/>
      <c r="FG304" s="208"/>
      <c r="FH304" s="208"/>
      <c r="FI304" s="208"/>
      <c r="FJ304" s="208"/>
      <c r="FK304" s="208"/>
      <c r="FL304" s="208"/>
      <c r="FM304" s="208"/>
      <c r="FN304" s="208"/>
      <c r="FO304" s="208"/>
      <c r="FP304" s="208"/>
      <c r="FQ304" s="208"/>
      <c r="FR304" s="208"/>
      <c r="FS304" s="208"/>
      <c r="FT304" s="208"/>
      <c r="FU304" s="208"/>
      <c r="FV304" s="208"/>
      <c r="FW304" s="208"/>
      <c r="FX304" s="208"/>
      <c r="FY304" s="208"/>
      <c r="FZ304" s="208"/>
      <c r="GA304" s="208"/>
      <c r="GB304" s="208"/>
      <c r="GC304" s="208"/>
      <c r="GD304" s="208"/>
      <c r="GE304" s="208"/>
      <c r="GF304" s="208"/>
      <c r="GG304" s="208"/>
      <c r="GH304" s="208"/>
      <c r="GI304" s="208"/>
      <c r="GJ304" s="208"/>
      <c r="GK304" s="208"/>
      <c r="GL304" s="208"/>
      <c r="GM304" s="208"/>
      <c r="GN304" s="208"/>
      <c r="GO304" s="208"/>
      <c r="GP304" s="208"/>
      <c r="GQ304" s="208"/>
      <c r="GR304" s="208"/>
      <c r="GS304" s="208"/>
      <c r="GT304" s="208"/>
      <c r="GU304" s="208"/>
      <c r="GV304" s="208"/>
      <c r="GW304" s="208"/>
      <c r="GX304" s="208"/>
      <c r="GY304" s="208"/>
      <c r="GZ304" s="208"/>
      <c r="HA304" s="208"/>
      <c r="HB304" s="208"/>
      <c r="HC304" s="208"/>
      <c r="HD304" s="208"/>
      <c r="HE304" s="208"/>
      <c r="HF304" s="208"/>
      <c r="HG304" s="208"/>
      <c r="HH304" s="208"/>
      <c r="HI304" s="208"/>
      <c r="HJ304" s="208"/>
      <c r="HK304" s="208"/>
      <c r="HL304" s="208"/>
      <c r="HM304" s="208"/>
      <c r="HN304" s="208"/>
      <c r="HO304" s="208"/>
      <c r="HP304" s="208"/>
      <c r="HQ304" s="208"/>
      <c r="HR304" s="208"/>
      <c r="HS304" s="208"/>
      <c r="HT304" s="208"/>
      <c r="HU304" s="208"/>
      <c r="HV304" s="208"/>
      <c r="HW304" s="208"/>
      <c r="HX304" s="208"/>
      <c r="HY304" s="208"/>
      <c r="HZ304" s="208"/>
      <c r="IA304" s="208"/>
      <c r="IB304" s="208"/>
      <c r="IC304" s="208"/>
      <c r="ID304" s="208"/>
      <c r="IE304" s="208"/>
      <c r="IF304" s="208"/>
      <c r="IG304" s="208"/>
      <c r="IH304" s="208"/>
      <c r="II304" s="208"/>
      <c r="IJ304" s="208"/>
      <c r="IK304" s="208"/>
      <c r="IL304" s="208"/>
      <c r="IM304" s="208"/>
      <c r="IN304" s="208"/>
      <c r="IO304" s="208"/>
      <c r="IP304" s="208"/>
      <c r="IQ304" s="208"/>
      <c r="IR304" s="208"/>
      <c r="IS304" s="208"/>
      <c r="IT304" s="208"/>
      <c r="IU304" s="208"/>
      <c r="IV304" s="208"/>
    </row>
    <row r="310" spans="1:256">
      <c r="A310" s="208"/>
      <c r="B310" s="208"/>
      <c r="C310" s="208"/>
      <c r="D310" s="208"/>
      <c r="E310" s="208"/>
      <c r="F310" s="85"/>
      <c r="G310" s="208"/>
      <c r="H310" s="208"/>
      <c r="I310" s="208"/>
      <c r="J310" s="85"/>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208"/>
      <c r="BD310" s="208"/>
      <c r="BE310" s="208"/>
      <c r="BF310" s="208"/>
      <c r="BG310" s="208"/>
      <c r="BH310" s="208"/>
      <c r="BI310" s="208"/>
      <c r="BJ310" s="208"/>
      <c r="BK310" s="208"/>
      <c r="BL310" s="208"/>
      <c r="BM310" s="208"/>
      <c r="BN310" s="208"/>
      <c r="BO310" s="208"/>
      <c r="BP310" s="208"/>
      <c r="BQ310" s="208"/>
      <c r="BR310" s="208"/>
      <c r="BS310" s="208"/>
      <c r="BT310" s="208"/>
      <c r="BU310" s="208"/>
      <c r="BV310" s="208"/>
      <c r="BW310" s="208"/>
      <c r="BX310" s="208"/>
      <c r="BY310" s="208"/>
      <c r="BZ310" s="208"/>
      <c r="CA310" s="208"/>
      <c r="CB310" s="208"/>
      <c r="CC310" s="208"/>
      <c r="CD310" s="208"/>
      <c r="CE310" s="208"/>
      <c r="CF310" s="208"/>
      <c r="CG310" s="208"/>
      <c r="CH310" s="208"/>
      <c r="CI310" s="208"/>
      <c r="CJ310" s="208"/>
      <c r="CK310" s="208"/>
      <c r="CL310" s="208"/>
      <c r="CM310" s="208"/>
      <c r="CN310" s="208"/>
      <c r="CO310" s="208"/>
      <c r="CP310" s="208"/>
      <c r="CQ310" s="208"/>
      <c r="CR310" s="208"/>
      <c r="CS310" s="208"/>
      <c r="CT310" s="208"/>
      <c r="CU310" s="208"/>
      <c r="CV310" s="208"/>
      <c r="CW310" s="208"/>
      <c r="CX310" s="208"/>
      <c r="CY310" s="208"/>
      <c r="CZ310" s="208"/>
      <c r="DA310" s="208"/>
      <c r="DB310" s="208"/>
      <c r="DC310" s="208"/>
      <c r="DD310" s="208"/>
      <c r="DE310" s="208"/>
      <c r="DF310" s="208"/>
      <c r="DG310" s="208"/>
      <c r="DH310" s="208"/>
      <c r="DI310" s="208"/>
      <c r="DJ310" s="208"/>
      <c r="DK310" s="208"/>
      <c r="DL310" s="208"/>
      <c r="DM310" s="208"/>
      <c r="DN310" s="208"/>
      <c r="DO310" s="208"/>
      <c r="DP310" s="208"/>
      <c r="DQ310" s="208"/>
      <c r="DR310" s="208"/>
      <c r="DS310" s="208"/>
      <c r="DT310" s="208"/>
      <c r="DU310" s="208"/>
      <c r="DV310" s="208"/>
      <c r="DW310" s="208"/>
      <c r="DX310" s="208"/>
      <c r="DY310" s="208"/>
      <c r="DZ310" s="208"/>
      <c r="EA310" s="208"/>
      <c r="EB310" s="208"/>
      <c r="EC310" s="208"/>
      <c r="ED310" s="208"/>
      <c r="EE310" s="208"/>
      <c r="EF310" s="208"/>
      <c r="EG310" s="208"/>
      <c r="EH310" s="208"/>
      <c r="EI310" s="208"/>
      <c r="EJ310" s="208"/>
      <c r="EK310" s="208"/>
      <c r="EL310" s="208"/>
      <c r="EM310" s="208"/>
      <c r="EN310" s="208"/>
      <c r="EO310" s="208"/>
      <c r="EP310" s="208"/>
      <c r="EQ310" s="208"/>
      <c r="ER310" s="208"/>
      <c r="ES310" s="208"/>
      <c r="ET310" s="208"/>
      <c r="EU310" s="208"/>
      <c r="EV310" s="208"/>
      <c r="EW310" s="208"/>
      <c r="EX310" s="208"/>
      <c r="EY310" s="208"/>
      <c r="EZ310" s="208"/>
      <c r="FA310" s="208"/>
      <c r="FB310" s="208"/>
      <c r="FC310" s="208"/>
      <c r="FD310" s="208"/>
      <c r="FE310" s="208"/>
      <c r="FF310" s="208"/>
      <c r="FG310" s="208"/>
      <c r="FH310" s="208"/>
      <c r="FI310" s="208"/>
      <c r="FJ310" s="208"/>
      <c r="FK310" s="208"/>
      <c r="FL310" s="208"/>
      <c r="FM310" s="208"/>
      <c r="FN310" s="208"/>
      <c r="FO310" s="208"/>
      <c r="FP310" s="208"/>
      <c r="FQ310" s="208"/>
      <c r="FR310" s="208"/>
      <c r="FS310" s="208"/>
      <c r="FT310" s="208"/>
      <c r="FU310" s="208"/>
      <c r="FV310" s="208"/>
      <c r="FW310" s="208"/>
      <c r="FX310" s="208"/>
      <c r="FY310" s="208"/>
      <c r="FZ310" s="208"/>
      <c r="GA310" s="208"/>
      <c r="GB310" s="208"/>
      <c r="GC310" s="208"/>
      <c r="GD310" s="208"/>
      <c r="GE310" s="208"/>
      <c r="GF310" s="208"/>
      <c r="GG310" s="208"/>
      <c r="GH310" s="208"/>
      <c r="GI310" s="208"/>
      <c r="GJ310" s="208"/>
      <c r="GK310" s="208"/>
      <c r="GL310" s="208"/>
      <c r="GM310" s="208"/>
      <c r="GN310" s="208"/>
      <c r="GO310" s="208"/>
      <c r="GP310" s="208"/>
      <c r="GQ310" s="208"/>
      <c r="GR310" s="208"/>
      <c r="GS310" s="208"/>
      <c r="GT310" s="208"/>
      <c r="GU310" s="208"/>
      <c r="GV310" s="208"/>
      <c r="GW310" s="208"/>
      <c r="GX310" s="208"/>
      <c r="GY310" s="208"/>
      <c r="GZ310" s="208"/>
      <c r="HA310" s="208"/>
      <c r="HB310" s="208"/>
      <c r="HC310" s="208"/>
      <c r="HD310" s="208"/>
      <c r="HE310" s="208"/>
      <c r="HF310" s="208"/>
      <c r="HG310" s="208"/>
      <c r="HH310" s="208"/>
      <c r="HI310" s="208"/>
      <c r="HJ310" s="208"/>
      <c r="HK310" s="208"/>
      <c r="HL310" s="208"/>
      <c r="HM310" s="208"/>
      <c r="HN310" s="208"/>
      <c r="HO310" s="208"/>
      <c r="HP310" s="208"/>
      <c r="HQ310" s="208"/>
      <c r="HR310" s="208"/>
      <c r="HS310" s="208"/>
      <c r="HT310" s="208"/>
      <c r="HU310" s="208"/>
      <c r="HV310" s="208"/>
      <c r="HW310" s="208"/>
      <c r="HX310" s="208"/>
      <c r="HY310" s="208"/>
      <c r="HZ310" s="208"/>
      <c r="IA310" s="208"/>
      <c r="IB310" s="208"/>
      <c r="IC310" s="208"/>
      <c r="ID310" s="208"/>
      <c r="IE310" s="208"/>
      <c r="IF310" s="208"/>
      <c r="IG310" s="208"/>
      <c r="IH310" s="208"/>
      <c r="II310" s="208"/>
      <c r="IJ310" s="208"/>
      <c r="IK310" s="208"/>
      <c r="IL310" s="208"/>
      <c r="IM310" s="208"/>
      <c r="IN310" s="208"/>
      <c r="IO310" s="208"/>
      <c r="IP310" s="208"/>
      <c r="IQ310" s="208"/>
      <c r="IR310" s="208"/>
      <c r="IS310" s="208"/>
      <c r="IT310" s="208"/>
      <c r="IU310" s="208"/>
      <c r="IV310" s="208"/>
    </row>
    <row r="311" spans="1:256">
      <c r="A311" s="208"/>
      <c r="B311" s="208"/>
      <c r="C311" s="208"/>
      <c r="D311" s="208"/>
      <c r="E311" s="208"/>
      <c r="F311" s="85"/>
      <c r="G311" s="208"/>
      <c r="H311" s="208"/>
      <c r="I311" s="208"/>
      <c r="J311" s="85"/>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208"/>
      <c r="BD311" s="208"/>
      <c r="BE311" s="208"/>
      <c r="BF311" s="208"/>
      <c r="BG311" s="208"/>
      <c r="BH311" s="208"/>
      <c r="BI311" s="208"/>
      <c r="BJ311" s="208"/>
      <c r="BK311" s="208"/>
      <c r="BL311" s="208"/>
      <c r="BM311" s="208"/>
      <c r="BN311" s="208"/>
      <c r="BO311" s="208"/>
      <c r="BP311" s="208"/>
      <c r="BQ311" s="208"/>
      <c r="BR311" s="208"/>
      <c r="BS311" s="208"/>
      <c r="BT311" s="208"/>
      <c r="BU311" s="208"/>
      <c r="BV311" s="208"/>
      <c r="BW311" s="208"/>
      <c r="BX311" s="208"/>
      <c r="BY311" s="208"/>
      <c r="BZ311" s="208"/>
      <c r="CA311" s="208"/>
      <c r="CB311" s="208"/>
      <c r="CC311" s="208"/>
      <c r="CD311" s="208"/>
      <c r="CE311" s="208"/>
      <c r="CF311" s="208"/>
      <c r="CG311" s="208"/>
      <c r="CH311" s="208"/>
      <c r="CI311" s="208"/>
      <c r="CJ311" s="208"/>
      <c r="CK311" s="208"/>
      <c r="CL311" s="208"/>
      <c r="CM311" s="208"/>
      <c r="CN311" s="208"/>
      <c r="CO311" s="208"/>
      <c r="CP311" s="208"/>
      <c r="CQ311" s="208"/>
      <c r="CR311" s="208"/>
      <c r="CS311" s="208"/>
      <c r="CT311" s="208"/>
      <c r="CU311" s="208"/>
      <c r="CV311" s="208"/>
      <c r="CW311" s="208"/>
      <c r="CX311" s="208"/>
      <c r="CY311" s="208"/>
      <c r="CZ311" s="208"/>
      <c r="DA311" s="208"/>
      <c r="DB311" s="208"/>
      <c r="DC311" s="208"/>
      <c r="DD311" s="208"/>
      <c r="DE311" s="208"/>
      <c r="DF311" s="208"/>
      <c r="DG311" s="208"/>
      <c r="DH311" s="208"/>
      <c r="DI311" s="208"/>
      <c r="DJ311" s="208"/>
      <c r="DK311" s="208"/>
      <c r="DL311" s="208"/>
      <c r="DM311" s="208"/>
      <c r="DN311" s="208"/>
      <c r="DO311" s="208"/>
      <c r="DP311" s="208"/>
      <c r="DQ311" s="208"/>
      <c r="DR311" s="208"/>
      <c r="DS311" s="208"/>
      <c r="DT311" s="208"/>
      <c r="DU311" s="208"/>
      <c r="DV311" s="208"/>
      <c r="DW311" s="208"/>
      <c r="DX311" s="208"/>
      <c r="DY311" s="208"/>
      <c r="DZ311" s="208"/>
      <c r="EA311" s="208"/>
      <c r="EB311" s="208"/>
      <c r="EC311" s="208"/>
      <c r="ED311" s="208"/>
      <c r="EE311" s="208"/>
      <c r="EF311" s="208"/>
      <c r="EG311" s="208"/>
      <c r="EH311" s="208"/>
      <c r="EI311" s="208"/>
      <c r="EJ311" s="208"/>
      <c r="EK311" s="208"/>
      <c r="EL311" s="208"/>
      <c r="EM311" s="208"/>
      <c r="EN311" s="208"/>
      <c r="EO311" s="208"/>
      <c r="EP311" s="208"/>
      <c r="EQ311" s="208"/>
      <c r="ER311" s="208"/>
      <c r="ES311" s="208"/>
      <c r="ET311" s="208"/>
      <c r="EU311" s="208"/>
      <c r="EV311" s="208"/>
      <c r="EW311" s="208"/>
      <c r="EX311" s="208"/>
      <c r="EY311" s="208"/>
      <c r="EZ311" s="208"/>
      <c r="FA311" s="208"/>
      <c r="FB311" s="208"/>
      <c r="FC311" s="208"/>
      <c r="FD311" s="208"/>
      <c r="FE311" s="208"/>
      <c r="FF311" s="208"/>
      <c r="FG311" s="208"/>
      <c r="FH311" s="208"/>
      <c r="FI311" s="208"/>
      <c r="FJ311" s="208"/>
      <c r="FK311" s="208"/>
      <c r="FL311" s="208"/>
      <c r="FM311" s="208"/>
      <c r="FN311" s="208"/>
      <c r="FO311" s="208"/>
      <c r="FP311" s="208"/>
      <c r="FQ311" s="208"/>
      <c r="FR311" s="208"/>
      <c r="FS311" s="208"/>
      <c r="FT311" s="208"/>
      <c r="FU311" s="208"/>
      <c r="FV311" s="208"/>
      <c r="FW311" s="208"/>
      <c r="FX311" s="208"/>
      <c r="FY311" s="208"/>
      <c r="FZ311" s="208"/>
      <c r="GA311" s="208"/>
      <c r="GB311" s="208"/>
      <c r="GC311" s="208"/>
      <c r="GD311" s="208"/>
      <c r="GE311" s="208"/>
      <c r="GF311" s="208"/>
      <c r="GG311" s="208"/>
      <c r="GH311" s="208"/>
      <c r="GI311" s="208"/>
      <c r="GJ311" s="208"/>
      <c r="GK311" s="208"/>
      <c r="GL311" s="208"/>
      <c r="GM311" s="208"/>
      <c r="GN311" s="208"/>
      <c r="GO311" s="208"/>
      <c r="GP311" s="208"/>
      <c r="GQ311" s="208"/>
      <c r="GR311" s="208"/>
      <c r="GS311" s="208"/>
      <c r="GT311" s="208"/>
      <c r="GU311" s="208"/>
      <c r="GV311" s="208"/>
      <c r="GW311" s="208"/>
      <c r="GX311" s="208"/>
      <c r="GY311" s="208"/>
      <c r="GZ311" s="208"/>
      <c r="HA311" s="208"/>
      <c r="HB311" s="208"/>
      <c r="HC311" s="208"/>
      <c r="HD311" s="208"/>
      <c r="HE311" s="208"/>
      <c r="HF311" s="208"/>
      <c r="HG311" s="208"/>
      <c r="HH311" s="208"/>
      <c r="HI311" s="208"/>
      <c r="HJ311" s="208"/>
      <c r="HK311" s="208"/>
      <c r="HL311" s="208"/>
      <c r="HM311" s="208"/>
      <c r="HN311" s="208"/>
      <c r="HO311" s="208"/>
      <c r="HP311" s="208"/>
      <c r="HQ311" s="208"/>
      <c r="HR311" s="208"/>
      <c r="HS311" s="208"/>
      <c r="HT311" s="208"/>
      <c r="HU311" s="208"/>
      <c r="HV311" s="208"/>
      <c r="HW311" s="208"/>
      <c r="HX311" s="208"/>
      <c r="HY311" s="208"/>
      <c r="HZ311" s="208"/>
      <c r="IA311" s="208"/>
      <c r="IB311" s="208"/>
      <c r="IC311" s="208"/>
      <c r="ID311" s="208"/>
      <c r="IE311" s="208"/>
      <c r="IF311" s="208"/>
      <c r="IG311" s="208"/>
      <c r="IH311" s="208"/>
      <c r="II311" s="208"/>
      <c r="IJ311" s="208"/>
      <c r="IK311" s="208"/>
      <c r="IL311" s="208"/>
      <c r="IM311" s="208"/>
      <c r="IN311" s="208"/>
      <c r="IO311" s="208"/>
      <c r="IP311" s="208"/>
      <c r="IQ311" s="208"/>
      <c r="IR311" s="208"/>
      <c r="IS311" s="208"/>
      <c r="IT311" s="208"/>
      <c r="IU311" s="208"/>
      <c r="IV311" s="208"/>
    </row>
    <row r="318" spans="1:256">
      <c r="A318" s="208"/>
      <c r="B318" s="208"/>
      <c r="C318" s="208"/>
      <c r="D318" s="208"/>
      <c r="E318" s="208"/>
      <c r="F318" s="85"/>
      <c r="G318" s="208"/>
      <c r="H318" s="208"/>
      <c r="I318" s="208"/>
      <c r="J318" s="85"/>
      <c r="K318" s="208"/>
      <c r="L318" s="208"/>
      <c r="M318" s="208"/>
      <c r="N318" s="208"/>
      <c r="O318" s="208"/>
      <c r="P318" s="208"/>
      <c r="Q318" s="208"/>
      <c r="R318" s="208"/>
      <c r="S318" s="208"/>
      <c r="T318" s="208"/>
      <c r="U318" s="208"/>
      <c r="V318" s="208"/>
      <c r="W318" s="208"/>
      <c r="X318" s="208"/>
      <c r="Y318" s="208"/>
      <c r="Z318" s="208"/>
      <c r="AA318" s="208"/>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208"/>
      <c r="BD318" s="208"/>
      <c r="BE318" s="208"/>
      <c r="BF318" s="208"/>
      <c r="BG318" s="208"/>
      <c r="BH318" s="208"/>
      <c r="BI318" s="208"/>
      <c r="BJ318" s="208"/>
      <c r="BK318" s="208"/>
      <c r="BL318" s="208"/>
      <c r="BM318" s="208"/>
      <c r="BN318" s="208"/>
      <c r="BO318" s="208"/>
      <c r="BP318" s="208"/>
      <c r="BQ318" s="208"/>
      <c r="BR318" s="208"/>
      <c r="BS318" s="208"/>
      <c r="BT318" s="208"/>
      <c r="BU318" s="208"/>
      <c r="BV318" s="208"/>
      <c r="BW318" s="208"/>
      <c r="BX318" s="208"/>
      <c r="BY318" s="208"/>
      <c r="BZ318" s="208"/>
      <c r="CA318" s="208"/>
      <c r="CB318" s="208"/>
      <c r="CC318" s="208"/>
      <c r="CD318" s="208"/>
      <c r="CE318" s="208"/>
      <c r="CF318" s="208"/>
      <c r="CG318" s="208"/>
      <c r="CH318" s="208"/>
      <c r="CI318" s="208"/>
      <c r="CJ318" s="208"/>
      <c r="CK318" s="208"/>
      <c r="CL318" s="208"/>
      <c r="CM318" s="208"/>
      <c r="CN318" s="208"/>
      <c r="CO318" s="208"/>
      <c r="CP318" s="208"/>
      <c r="CQ318" s="208"/>
      <c r="CR318" s="208"/>
      <c r="CS318" s="208"/>
      <c r="CT318" s="208"/>
      <c r="CU318" s="208"/>
      <c r="CV318" s="208"/>
      <c r="CW318" s="208"/>
      <c r="CX318" s="208"/>
      <c r="CY318" s="208"/>
      <c r="CZ318" s="208"/>
      <c r="DA318" s="208"/>
      <c r="DB318" s="208"/>
      <c r="DC318" s="208"/>
      <c r="DD318" s="208"/>
      <c r="DE318" s="208"/>
      <c r="DF318" s="208"/>
      <c r="DG318" s="208"/>
      <c r="DH318" s="208"/>
      <c r="DI318" s="208"/>
      <c r="DJ318" s="208"/>
      <c r="DK318" s="208"/>
      <c r="DL318" s="208"/>
      <c r="DM318" s="208"/>
      <c r="DN318" s="208"/>
      <c r="DO318" s="208"/>
      <c r="DP318" s="208"/>
      <c r="DQ318" s="208"/>
      <c r="DR318" s="208"/>
      <c r="DS318" s="208"/>
      <c r="DT318" s="208"/>
      <c r="DU318" s="208"/>
      <c r="DV318" s="208"/>
      <c r="DW318" s="208"/>
      <c r="DX318" s="208"/>
      <c r="DY318" s="208"/>
      <c r="DZ318" s="208"/>
      <c r="EA318" s="208"/>
      <c r="EB318" s="208"/>
      <c r="EC318" s="208"/>
      <c r="ED318" s="208"/>
      <c r="EE318" s="208"/>
      <c r="EF318" s="208"/>
      <c r="EG318" s="208"/>
      <c r="EH318" s="208"/>
      <c r="EI318" s="208"/>
      <c r="EJ318" s="208"/>
      <c r="EK318" s="208"/>
      <c r="EL318" s="208"/>
      <c r="EM318" s="208"/>
      <c r="EN318" s="208"/>
      <c r="EO318" s="208"/>
      <c r="EP318" s="208"/>
      <c r="EQ318" s="208"/>
      <c r="ER318" s="208"/>
      <c r="ES318" s="208"/>
      <c r="ET318" s="208"/>
      <c r="EU318" s="208"/>
      <c r="EV318" s="208"/>
      <c r="EW318" s="208"/>
      <c r="EX318" s="208"/>
      <c r="EY318" s="208"/>
      <c r="EZ318" s="208"/>
      <c r="FA318" s="208"/>
      <c r="FB318" s="208"/>
      <c r="FC318" s="208"/>
      <c r="FD318" s="208"/>
      <c r="FE318" s="208"/>
      <c r="FF318" s="208"/>
      <c r="FG318" s="208"/>
      <c r="FH318" s="208"/>
      <c r="FI318" s="208"/>
      <c r="FJ318" s="208"/>
      <c r="FK318" s="208"/>
      <c r="FL318" s="208"/>
      <c r="FM318" s="208"/>
      <c r="FN318" s="208"/>
      <c r="FO318" s="208"/>
      <c r="FP318" s="208"/>
      <c r="FQ318" s="208"/>
      <c r="FR318" s="208"/>
      <c r="FS318" s="208"/>
      <c r="FT318" s="208"/>
      <c r="FU318" s="208"/>
      <c r="FV318" s="208"/>
      <c r="FW318" s="208"/>
      <c r="FX318" s="208"/>
      <c r="FY318" s="208"/>
      <c r="FZ318" s="208"/>
      <c r="GA318" s="208"/>
      <c r="GB318" s="208"/>
      <c r="GC318" s="208"/>
      <c r="GD318" s="208"/>
      <c r="GE318" s="208"/>
      <c r="GF318" s="208"/>
      <c r="GG318" s="208"/>
      <c r="GH318" s="208"/>
      <c r="GI318" s="208"/>
      <c r="GJ318" s="208"/>
      <c r="GK318" s="208"/>
      <c r="GL318" s="208"/>
      <c r="GM318" s="208"/>
      <c r="GN318" s="208"/>
      <c r="GO318" s="208"/>
      <c r="GP318" s="208"/>
      <c r="GQ318" s="208"/>
      <c r="GR318" s="208"/>
      <c r="GS318" s="208"/>
      <c r="GT318" s="208"/>
      <c r="GU318" s="208"/>
      <c r="GV318" s="208"/>
      <c r="GW318" s="208"/>
      <c r="GX318" s="208"/>
      <c r="GY318" s="208"/>
      <c r="GZ318" s="208"/>
      <c r="HA318" s="208"/>
      <c r="HB318" s="208"/>
      <c r="HC318" s="208"/>
      <c r="HD318" s="208"/>
      <c r="HE318" s="208"/>
      <c r="HF318" s="208"/>
      <c r="HG318" s="208"/>
      <c r="HH318" s="208"/>
      <c r="HI318" s="208"/>
      <c r="HJ318" s="208"/>
      <c r="HK318" s="208"/>
      <c r="HL318" s="208"/>
      <c r="HM318" s="208"/>
      <c r="HN318" s="208"/>
      <c r="HO318" s="208"/>
      <c r="HP318" s="208"/>
      <c r="HQ318" s="208"/>
      <c r="HR318" s="208"/>
      <c r="HS318" s="208"/>
      <c r="HT318" s="208"/>
      <c r="HU318" s="208"/>
      <c r="HV318" s="208"/>
      <c r="HW318" s="208"/>
      <c r="HX318" s="208"/>
      <c r="HY318" s="208"/>
      <c r="HZ318" s="208"/>
      <c r="IA318" s="208"/>
      <c r="IB318" s="208"/>
      <c r="IC318" s="208"/>
      <c r="ID318" s="208"/>
      <c r="IE318" s="208"/>
      <c r="IF318" s="208"/>
      <c r="IG318" s="208"/>
      <c r="IH318" s="208"/>
      <c r="II318" s="208"/>
      <c r="IJ318" s="208"/>
      <c r="IK318" s="208"/>
      <c r="IL318" s="208"/>
      <c r="IM318" s="208"/>
      <c r="IN318" s="208"/>
      <c r="IO318" s="208"/>
      <c r="IP318" s="208"/>
      <c r="IQ318" s="208"/>
      <c r="IR318" s="208"/>
      <c r="IS318" s="208"/>
      <c r="IT318" s="208"/>
      <c r="IU318" s="208"/>
      <c r="IV318" s="208"/>
    </row>
  </sheetData>
  <mergeCells count="55">
    <mergeCell ref="A258:D258"/>
    <mergeCell ref="C251:D251"/>
    <mergeCell ref="A2:D2"/>
    <mergeCell ref="A117:D117"/>
    <mergeCell ref="A159:D159"/>
    <mergeCell ref="A200:D200"/>
    <mergeCell ref="A239:D239"/>
    <mergeCell ref="A255:D255"/>
    <mergeCell ref="A5:B5"/>
    <mergeCell ref="A73:B73"/>
    <mergeCell ref="A4:B4"/>
    <mergeCell ref="A35:B35"/>
    <mergeCell ref="A15:B15"/>
    <mergeCell ref="A14:B14"/>
    <mergeCell ref="A34:B34"/>
    <mergeCell ref="A44:B44"/>
    <mergeCell ref="A51:B51"/>
    <mergeCell ref="A66:B66"/>
    <mergeCell ref="A59:B59"/>
    <mergeCell ref="A108:B108"/>
    <mergeCell ref="A80:B80"/>
    <mergeCell ref="A87:B87"/>
    <mergeCell ref="A94:B94"/>
    <mergeCell ref="C4:D4"/>
    <mergeCell ref="C119:D119"/>
    <mergeCell ref="C202:D202"/>
    <mergeCell ref="A183:B183"/>
    <mergeCell ref="A202:B202"/>
    <mergeCell ref="C162:D162"/>
    <mergeCell ref="A169:B169"/>
    <mergeCell ref="A177:B177"/>
    <mergeCell ref="A101:B101"/>
    <mergeCell ref="A192:B192"/>
    <mergeCell ref="A184:B184"/>
    <mergeCell ref="A120:B120"/>
    <mergeCell ref="A131:B131"/>
    <mergeCell ref="A139:B139"/>
    <mergeCell ref="A149:B149"/>
    <mergeCell ref="A168:B168"/>
    <mergeCell ref="C242:D250"/>
    <mergeCell ref="A114:C114"/>
    <mergeCell ref="A157:C157"/>
    <mergeCell ref="A198:C198"/>
    <mergeCell ref="A237:C237"/>
    <mergeCell ref="A229:B229"/>
    <mergeCell ref="A208:B208"/>
    <mergeCell ref="A209:B209"/>
    <mergeCell ref="A228:B228"/>
    <mergeCell ref="A203:B203"/>
    <mergeCell ref="A121:B121"/>
    <mergeCell ref="A162:B162"/>
    <mergeCell ref="A163:B163"/>
    <mergeCell ref="A167:B167"/>
    <mergeCell ref="A140:B140"/>
    <mergeCell ref="A122:B122"/>
  </mergeCells>
  <printOptions horizontalCentered="1" verticalCentered="1"/>
  <pageMargins left="0.31496062992125984" right="0.31496062992125984" top="0.74803149606299213" bottom="0.74803149606299213" header="0.31496062992125984" footer="0.31496062992125984"/>
  <pageSetup scale="4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dimension ref="A1:D130"/>
  <sheetViews>
    <sheetView showGridLines="0" workbookViewId="0">
      <selection activeCell="C6" sqref="C6"/>
    </sheetView>
  </sheetViews>
  <sheetFormatPr baseColWidth="10" defaultRowHeight="12.75"/>
  <cols>
    <col min="1" max="1" width="85.5703125" style="24" bestFit="1" customWidth="1"/>
    <col min="2" max="2" width="11" style="24" customWidth="1"/>
    <col min="3" max="3" width="34.42578125" style="1" customWidth="1"/>
    <col min="4" max="4" width="11" style="1" customWidth="1"/>
    <col min="5" max="16384" width="11.42578125" style="24"/>
  </cols>
  <sheetData>
    <row r="1" spans="1:4" ht="48" customHeight="1">
      <c r="A1" s="462" t="s">
        <v>224</v>
      </c>
      <c r="B1" s="462"/>
      <c r="C1" s="462"/>
      <c r="D1" s="462"/>
    </row>
    <row r="2" spans="1:4" ht="17.25" customHeight="1">
      <c r="A2" s="287" t="s">
        <v>4</v>
      </c>
      <c r="B2" s="287"/>
      <c r="C2" s="287"/>
      <c r="D2" s="287"/>
    </row>
    <row r="3" spans="1:4" ht="44.25" customHeight="1">
      <c r="A3" s="464" t="s">
        <v>17</v>
      </c>
      <c r="B3" s="464"/>
      <c r="C3" s="463" t="s">
        <v>58</v>
      </c>
      <c r="D3" s="463" t="s">
        <v>14</v>
      </c>
    </row>
    <row r="4" spans="1:4" s="23" customFormat="1" ht="15.75">
      <c r="A4" s="354" t="s">
        <v>93</v>
      </c>
      <c r="B4" s="355" t="s">
        <v>5</v>
      </c>
      <c r="C4" s="463"/>
      <c r="D4" s="463"/>
    </row>
    <row r="5" spans="1:4" s="107" customFormat="1" ht="43.5">
      <c r="A5" s="356" t="s">
        <v>94</v>
      </c>
      <c r="B5" s="357">
        <v>60</v>
      </c>
      <c r="C5" s="120" t="s">
        <v>73</v>
      </c>
      <c r="D5" s="362">
        <f>+B5</f>
        <v>60</v>
      </c>
    </row>
    <row r="6" spans="1:4" s="108" customFormat="1" ht="102">
      <c r="A6" s="356" t="s">
        <v>95</v>
      </c>
      <c r="B6" s="357">
        <v>40</v>
      </c>
      <c r="C6" s="120" t="s">
        <v>228</v>
      </c>
      <c r="D6" s="362">
        <f>+B6</f>
        <v>40</v>
      </c>
    </row>
    <row r="7" spans="1:4" s="108" customFormat="1" ht="87.75">
      <c r="A7" s="356" t="s">
        <v>96</v>
      </c>
      <c r="B7" s="357">
        <v>30</v>
      </c>
      <c r="C7" s="120" t="s">
        <v>229</v>
      </c>
      <c r="D7" s="362">
        <f>+B7</f>
        <v>30</v>
      </c>
    </row>
    <row r="8" spans="1:4" s="108" customFormat="1" ht="61.5" customHeight="1">
      <c r="A8" s="358" t="s">
        <v>97</v>
      </c>
      <c r="B8" s="357">
        <v>30</v>
      </c>
      <c r="C8" s="120" t="s">
        <v>230</v>
      </c>
      <c r="D8" s="362">
        <f>+B8</f>
        <v>30</v>
      </c>
    </row>
    <row r="9" spans="1:4" s="108" customFormat="1" ht="129.75">
      <c r="A9" s="358" t="s">
        <v>98</v>
      </c>
      <c r="B9" s="357">
        <v>30</v>
      </c>
      <c r="C9" s="120" t="s">
        <v>61</v>
      </c>
      <c r="D9" s="362">
        <v>0</v>
      </c>
    </row>
    <row r="10" spans="1:4" s="108" customFormat="1" ht="75" customHeight="1">
      <c r="A10" s="359" t="s">
        <v>99</v>
      </c>
      <c r="B10" s="357">
        <v>30</v>
      </c>
      <c r="C10" s="256" t="s">
        <v>231</v>
      </c>
      <c r="D10" s="362">
        <f>+B10</f>
        <v>30</v>
      </c>
    </row>
    <row r="11" spans="1:4" s="108" customFormat="1" ht="75" customHeight="1">
      <c r="A11" s="360" t="s">
        <v>100</v>
      </c>
      <c r="B11" s="361">
        <v>30</v>
      </c>
      <c r="C11" s="120" t="s">
        <v>61</v>
      </c>
      <c r="D11" s="362">
        <v>0</v>
      </c>
    </row>
    <row r="12" spans="1:4" s="108" customFormat="1" ht="75" customHeight="1">
      <c r="A12" s="360" t="s">
        <v>101</v>
      </c>
      <c r="B12" s="361">
        <v>30</v>
      </c>
      <c r="C12" s="120" t="s">
        <v>61</v>
      </c>
      <c r="D12" s="362">
        <v>0</v>
      </c>
    </row>
    <row r="13" spans="1:4" s="108" customFormat="1" ht="75" customHeight="1">
      <c r="A13" s="360" t="s">
        <v>102</v>
      </c>
      <c r="B13" s="361">
        <v>20</v>
      </c>
      <c r="C13" s="120" t="s">
        <v>61</v>
      </c>
      <c r="D13" s="362">
        <v>0</v>
      </c>
    </row>
    <row r="14" spans="1:4">
      <c r="A14" s="100" t="s">
        <v>9</v>
      </c>
      <c r="B14" s="190">
        <f>SUM(B5:B13)</f>
        <v>300</v>
      </c>
      <c r="C14" s="26"/>
      <c r="D14" s="346">
        <f>SUM(D6:D13)</f>
        <v>130</v>
      </c>
    </row>
    <row r="119" spans="1:1">
      <c r="A119" s="27"/>
    </row>
    <row r="120" spans="1:1">
      <c r="A120" s="27"/>
    </row>
    <row r="121" spans="1:1">
      <c r="A121" s="27"/>
    </row>
    <row r="122" spans="1:1">
      <c r="A122" s="27"/>
    </row>
    <row r="123" spans="1:1">
      <c r="A123" s="27"/>
    </row>
    <row r="124" spans="1:1">
      <c r="A124" s="27"/>
    </row>
    <row r="125" spans="1:1">
      <c r="A125" s="27"/>
    </row>
    <row r="126" spans="1:1">
      <c r="A126" s="27"/>
    </row>
    <row r="127" spans="1:1">
      <c r="A127" s="27"/>
    </row>
    <row r="128" spans="1:1">
      <c r="A128" s="27"/>
    </row>
    <row r="129" spans="1:1">
      <c r="A129" s="27"/>
    </row>
    <row r="130" spans="1:1">
      <c r="A130" s="27"/>
    </row>
  </sheetData>
  <mergeCells count="4">
    <mergeCell ref="A1:D1"/>
    <mergeCell ref="D3:D4"/>
    <mergeCell ref="C3:C4"/>
    <mergeCell ref="A3:B3"/>
  </mergeCells>
  <phoneticPr fontId="21" type="noConversion"/>
  <printOptions horizontalCentered="1" verticalCentered="1"/>
  <pageMargins left="0.39370078740157483" right="0.39370078740157483" top="0.98425196850393704" bottom="0.98425196850393704" header="0" footer="0"/>
  <pageSetup scale="4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D12"/>
  <sheetViews>
    <sheetView showGridLines="0" workbookViewId="0">
      <selection activeCell="C17" sqref="C17"/>
    </sheetView>
  </sheetViews>
  <sheetFormatPr baseColWidth="10" defaultRowHeight="12.75"/>
  <cols>
    <col min="1" max="1" width="72.85546875" style="1" customWidth="1"/>
    <col min="2" max="2" width="13.5703125" style="30" customWidth="1"/>
    <col min="3" max="3" width="34.7109375" style="1" customWidth="1"/>
    <col min="4" max="4" width="13.5703125" style="1" customWidth="1"/>
    <col min="5" max="16384" width="11.42578125" style="1"/>
  </cols>
  <sheetData>
    <row r="1" spans="1:4" ht="57" customHeight="1">
      <c r="A1" s="462" t="s">
        <v>223</v>
      </c>
      <c r="B1" s="462"/>
      <c r="C1" s="462"/>
      <c r="D1" s="462"/>
    </row>
    <row r="2" spans="1:4" s="24" customFormat="1" ht="15.75" customHeight="1">
      <c r="A2" s="465" t="s">
        <v>4</v>
      </c>
      <c r="B2" s="466"/>
      <c r="C2" s="466"/>
      <c r="D2" s="444"/>
    </row>
    <row r="3" spans="1:4" s="24" customFormat="1" ht="49.5" customHeight="1">
      <c r="A3" s="467" t="s">
        <v>17</v>
      </c>
      <c r="B3" s="468"/>
      <c r="C3" s="469" t="s">
        <v>58</v>
      </c>
      <c r="D3" s="469" t="s">
        <v>14</v>
      </c>
    </row>
    <row r="4" spans="1:4" s="23" customFormat="1" ht="21" customHeight="1">
      <c r="A4" s="28" t="s">
        <v>48</v>
      </c>
      <c r="B4" s="29" t="s">
        <v>14</v>
      </c>
      <c r="C4" s="470"/>
      <c r="D4" s="470"/>
    </row>
    <row r="5" spans="1:4" ht="137.25">
      <c r="A5" s="221" t="s">
        <v>185</v>
      </c>
      <c r="B5" s="241">
        <v>80</v>
      </c>
      <c r="C5" s="25" t="s">
        <v>61</v>
      </c>
      <c r="D5" s="290">
        <v>0</v>
      </c>
    </row>
    <row r="6" spans="1:4" ht="91.5">
      <c r="A6" s="242" t="s">
        <v>186</v>
      </c>
      <c r="B6" s="243">
        <v>50</v>
      </c>
      <c r="C6" s="189" t="s">
        <v>56</v>
      </c>
      <c r="D6" s="290">
        <f>+B6</f>
        <v>50</v>
      </c>
    </row>
    <row r="7" spans="1:4" ht="75.75">
      <c r="A7" s="222" t="s">
        <v>187</v>
      </c>
      <c r="B7" s="241">
        <v>40</v>
      </c>
      <c r="C7" s="189" t="s">
        <v>232</v>
      </c>
      <c r="D7" s="290">
        <f>+B7</f>
        <v>40</v>
      </c>
    </row>
    <row r="8" spans="1:4" ht="91.5">
      <c r="A8" s="222" t="s">
        <v>188</v>
      </c>
      <c r="B8" s="241">
        <v>40</v>
      </c>
      <c r="C8" s="189" t="s">
        <v>61</v>
      </c>
      <c r="D8" s="290">
        <v>0</v>
      </c>
    </row>
    <row r="9" spans="1:4" ht="186.75">
      <c r="A9" s="222" t="s">
        <v>189</v>
      </c>
      <c r="B9" s="241">
        <v>30</v>
      </c>
      <c r="C9" s="189" t="s">
        <v>56</v>
      </c>
      <c r="D9" s="290">
        <f>+B9</f>
        <v>30</v>
      </c>
    </row>
    <row r="10" spans="1:4" ht="91.5">
      <c r="A10" s="222" t="s">
        <v>190</v>
      </c>
      <c r="B10" s="241">
        <v>30</v>
      </c>
      <c r="C10" s="189" t="s">
        <v>233</v>
      </c>
      <c r="D10" s="290">
        <f>+B10</f>
        <v>30</v>
      </c>
    </row>
    <row r="11" spans="1:4" ht="88.5">
      <c r="A11" s="222" t="s">
        <v>191</v>
      </c>
      <c r="B11" s="241">
        <v>30</v>
      </c>
      <c r="C11" s="30" t="s">
        <v>61</v>
      </c>
      <c r="D11" s="290">
        <v>0</v>
      </c>
    </row>
    <row r="12" spans="1:4" ht="15.75">
      <c r="A12" s="220" t="s">
        <v>192</v>
      </c>
      <c r="B12" s="244">
        <f>SUM(B5:B11)</f>
        <v>300</v>
      </c>
      <c r="C12" s="220"/>
      <c r="D12" s="353">
        <f>SUM(D5:D11)</f>
        <v>150</v>
      </c>
    </row>
  </sheetData>
  <mergeCells count="5">
    <mergeCell ref="A1:D1"/>
    <mergeCell ref="A2:D2"/>
    <mergeCell ref="A3:B3"/>
    <mergeCell ref="C3:C4"/>
    <mergeCell ref="D3:D4"/>
  </mergeCells>
  <phoneticPr fontId="21" type="noConversion"/>
  <printOptions horizontalCentered="1" verticalCentered="1"/>
  <pageMargins left="0.39370078740157483" right="0.39370078740157483" top="0.98425196850393704" bottom="0.98425196850393704" header="0" footer="0"/>
  <pageSetup scale="35" orientation="landscape" r:id="rId1"/>
  <headerFooter alignWithMargins="0"/>
</worksheet>
</file>

<file path=xl/worksheets/sheet7.xml><?xml version="1.0" encoding="utf-8"?>
<worksheet xmlns="http://schemas.openxmlformats.org/spreadsheetml/2006/main" xmlns:r="http://schemas.openxmlformats.org/officeDocument/2006/relationships">
  <dimension ref="A1:E13"/>
  <sheetViews>
    <sheetView showGridLines="0" workbookViewId="0">
      <selection activeCell="C6" sqref="C6"/>
    </sheetView>
  </sheetViews>
  <sheetFormatPr baseColWidth="10" defaultRowHeight="12.75"/>
  <cols>
    <col min="1" max="1" width="85.7109375" style="1" customWidth="1"/>
    <col min="2" max="2" width="11.42578125" style="30" customWidth="1"/>
    <col min="3" max="3" width="37.42578125" style="1" customWidth="1"/>
    <col min="4" max="4" width="11.42578125" style="1" customWidth="1"/>
    <col min="5" max="5" width="8.7109375" style="1" customWidth="1"/>
    <col min="6" max="16384" width="11.42578125" style="1"/>
  </cols>
  <sheetData>
    <row r="1" spans="1:5" ht="48" customHeight="1">
      <c r="A1" s="471" t="s">
        <v>225</v>
      </c>
      <c r="B1" s="472"/>
      <c r="C1" s="472"/>
      <c r="D1" s="472"/>
    </row>
    <row r="2" spans="1:5" s="24" customFormat="1" ht="15.75" customHeight="1">
      <c r="A2" s="445" t="s">
        <v>4</v>
      </c>
      <c r="B2" s="445"/>
      <c r="C2" s="445"/>
      <c r="D2" s="445"/>
    </row>
    <row r="3" spans="1:5" s="24" customFormat="1" ht="49.5" customHeight="1">
      <c r="A3" s="473" t="s">
        <v>17</v>
      </c>
      <c r="B3" s="473"/>
      <c r="C3" s="463" t="s">
        <v>58</v>
      </c>
      <c r="D3" s="463" t="s">
        <v>14</v>
      </c>
    </row>
    <row r="4" spans="1:5" s="23" customFormat="1" ht="21" customHeight="1">
      <c r="A4" s="245" t="s">
        <v>93</v>
      </c>
      <c r="B4" s="246" t="s">
        <v>5</v>
      </c>
      <c r="C4" s="463"/>
      <c r="D4" s="463"/>
    </row>
    <row r="5" spans="1:5" ht="60.75">
      <c r="A5" s="222" t="s">
        <v>193</v>
      </c>
      <c r="B5" s="247">
        <v>80</v>
      </c>
      <c r="C5" s="109" t="s">
        <v>61</v>
      </c>
      <c r="D5" s="352">
        <v>0</v>
      </c>
    </row>
    <row r="6" spans="1:5" ht="77.25">
      <c r="A6" s="222" t="s">
        <v>194</v>
      </c>
      <c r="B6" s="247">
        <v>30</v>
      </c>
      <c r="C6" s="109" t="s">
        <v>74</v>
      </c>
      <c r="D6" s="352">
        <f t="shared" ref="D6:D11" si="0">+B6</f>
        <v>30</v>
      </c>
    </row>
    <row r="7" spans="1:5" ht="61.5">
      <c r="A7" s="222" t="s">
        <v>195</v>
      </c>
      <c r="B7" s="247">
        <v>20</v>
      </c>
      <c r="C7" s="109" t="s">
        <v>75</v>
      </c>
      <c r="D7" s="352">
        <f t="shared" si="0"/>
        <v>20</v>
      </c>
    </row>
    <row r="8" spans="1:5" ht="60.75">
      <c r="A8" s="222" t="s">
        <v>196</v>
      </c>
      <c r="B8" s="247">
        <v>20</v>
      </c>
      <c r="C8" s="109" t="s">
        <v>76</v>
      </c>
      <c r="D8" s="352">
        <f t="shared" si="0"/>
        <v>20</v>
      </c>
    </row>
    <row r="9" spans="1:5" ht="61.5">
      <c r="A9" s="222" t="s">
        <v>197</v>
      </c>
      <c r="B9" s="247">
        <v>40</v>
      </c>
      <c r="C9" s="109" t="s">
        <v>77</v>
      </c>
      <c r="D9" s="352">
        <f t="shared" si="0"/>
        <v>40</v>
      </c>
    </row>
    <row r="10" spans="1:5" ht="30.75">
      <c r="A10" s="222" t="s">
        <v>198</v>
      </c>
      <c r="B10" s="247">
        <v>50</v>
      </c>
      <c r="C10" s="109" t="s">
        <v>78</v>
      </c>
      <c r="D10" s="352">
        <f t="shared" si="0"/>
        <v>50</v>
      </c>
      <c r="E10" s="104"/>
    </row>
    <row r="11" spans="1:5" ht="114.75">
      <c r="A11" s="222" t="s">
        <v>199</v>
      </c>
      <c r="B11" s="247">
        <v>30</v>
      </c>
      <c r="C11" s="109" t="s">
        <v>234</v>
      </c>
      <c r="D11" s="352">
        <f t="shared" si="0"/>
        <v>30</v>
      </c>
    </row>
    <row r="12" spans="1:5" ht="91.5">
      <c r="A12" s="248" t="s">
        <v>200</v>
      </c>
      <c r="B12" s="247">
        <v>30</v>
      </c>
      <c r="C12" s="109" t="s">
        <v>61</v>
      </c>
      <c r="D12" s="352">
        <v>0</v>
      </c>
    </row>
    <row r="13" spans="1:5" ht="15.75">
      <c r="A13" s="220" t="s">
        <v>6</v>
      </c>
      <c r="B13" s="249">
        <f>SUM(B5:B12)</f>
        <v>300</v>
      </c>
      <c r="C13" s="220"/>
      <c r="D13" s="249">
        <f>SUM(D5:D12)</f>
        <v>190</v>
      </c>
    </row>
  </sheetData>
  <mergeCells count="5">
    <mergeCell ref="C3:C4"/>
    <mergeCell ref="D3:D4"/>
    <mergeCell ref="A1:D1"/>
    <mergeCell ref="A2:D2"/>
    <mergeCell ref="A3:B3"/>
  </mergeCells>
  <phoneticPr fontId="21" type="noConversion"/>
  <printOptions horizontalCentered="1" verticalCentered="1"/>
  <pageMargins left="0.35433070866141736" right="0.35433070866141736" top="0.98425196850393704" bottom="0.98425196850393704" header="0" footer="0"/>
  <pageSetup scale="4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D11"/>
  <sheetViews>
    <sheetView showGridLines="0" workbookViewId="0">
      <selection activeCell="E7" sqref="E7"/>
    </sheetView>
  </sheetViews>
  <sheetFormatPr baseColWidth="10" defaultRowHeight="12.75"/>
  <cols>
    <col min="1" max="1" width="92.42578125" style="2" customWidth="1"/>
    <col min="2" max="2" width="11.42578125" style="2" customWidth="1"/>
    <col min="3" max="3" width="36.28515625" style="2" customWidth="1"/>
    <col min="4" max="4" width="11.42578125" style="1" customWidth="1"/>
    <col min="5" max="16384" width="11.42578125" style="2"/>
  </cols>
  <sheetData>
    <row r="1" spans="1:4" ht="59.25" customHeight="1">
      <c r="A1" s="474" t="s">
        <v>226</v>
      </c>
      <c r="B1" s="474"/>
      <c r="C1" s="474"/>
      <c r="D1" s="474"/>
    </row>
    <row r="2" spans="1:4" s="24" customFormat="1" ht="21" customHeight="1">
      <c r="A2" s="445" t="s">
        <v>4</v>
      </c>
      <c r="B2" s="445"/>
      <c r="C2" s="445"/>
      <c r="D2" s="445"/>
    </row>
    <row r="3" spans="1:4" s="24" customFormat="1" ht="36" customHeight="1">
      <c r="A3" s="473" t="s">
        <v>17</v>
      </c>
      <c r="B3" s="473"/>
      <c r="C3" s="463" t="s">
        <v>58</v>
      </c>
      <c r="D3" s="463" t="s">
        <v>14</v>
      </c>
    </row>
    <row r="4" spans="1:4" s="23" customFormat="1" ht="15.75" customHeight="1">
      <c r="A4" s="28" t="s">
        <v>48</v>
      </c>
      <c r="B4" s="29" t="s">
        <v>14</v>
      </c>
      <c r="C4" s="463"/>
      <c r="D4" s="463"/>
    </row>
    <row r="5" spans="1:4" ht="72">
      <c r="A5" s="250" t="s">
        <v>201</v>
      </c>
      <c r="B5" s="251">
        <v>100</v>
      </c>
      <c r="C5" s="21" t="s">
        <v>61</v>
      </c>
      <c r="D5" s="21">
        <v>0</v>
      </c>
    </row>
    <row r="6" spans="1:4" ht="100.5">
      <c r="A6" s="250" t="s">
        <v>202</v>
      </c>
      <c r="B6" s="251">
        <v>100</v>
      </c>
      <c r="C6" s="21" t="s">
        <v>61</v>
      </c>
      <c r="D6" s="21">
        <v>0</v>
      </c>
    </row>
    <row r="7" spans="1:4" ht="43.5">
      <c r="A7" s="250" t="s">
        <v>203</v>
      </c>
      <c r="B7" s="251">
        <v>50</v>
      </c>
      <c r="C7" s="21" t="s">
        <v>61</v>
      </c>
      <c r="D7" s="21">
        <v>0</v>
      </c>
    </row>
    <row r="8" spans="1:4" ht="30">
      <c r="A8" s="250" t="s">
        <v>204</v>
      </c>
      <c r="B8" s="251">
        <v>50</v>
      </c>
      <c r="C8" s="21" t="s">
        <v>235</v>
      </c>
      <c r="D8" s="21">
        <v>50</v>
      </c>
    </row>
    <row r="9" spans="1:4">
      <c r="A9" s="33" t="s">
        <v>6</v>
      </c>
      <c r="B9" s="171">
        <f>SUM(B5:B8)</f>
        <v>300</v>
      </c>
      <c r="C9" s="34"/>
      <c r="D9" s="351">
        <f>SUM(D5:D8)</f>
        <v>50</v>
      </c>
    </row>
    <row r="10" spans="1:4">
      <c r="A10" s="475"/>
      <c r="B10" s="476"/>
      <c r="C10" s="476"/>
    </row>
    <row r="11" spans="1:4">
      <c r="A11" s="32"/>
      <c r="B11" s="32"/>
      <c r="C11" s="32"/>
    </row>
  </sheetData>
  <mergeCells count="6">
    <mergeCell ref="A1:D1"/>
    <mergeCell ref="C3:C4"/>
    <mergeCell ref="D3:D4"/>
    <mergeCell ref="A10:C10"/>
    <mergeCell ref="A2:D2"/>
    <mergeCell ref="A3:B3"/>
  </mergeCells>
  <printOptions horizontalCentered="1" verticalCentered="1"/>
  <pageMargins left="0.70866141732283472" right="0.70866141732283472" top="0.74803149606299213" bottom="0.74803149606299213" header="0.31496062992125984" footer="0.31496062992125984"/>
  <pageSetup scale="35" orientation="landscape" horizontalDpi="4294967295" verticalDpi="4294967295" r:id="rId1"/>
</worksheet>
</file>

<file path=xl/worksheets/sheet9.xml><?xml version="1.0" encoding="utf-8"?>
<worksheet xmlns="http://schemas.openxmlformats.org/spreadsheetml/2006/main" xmlns:r="http://schemas.openxmlformats.org/officeDocument/2006/relationships">
  <dimension ref="A1:C18"/>
  <sheetViews>
    <sheetView showGridLines="0" workbookViewId="0">
      <selection activeCell="C9" sqref="C9"/>
    </sheetView>
  </sheetViews>
  <sheetFormatPr baseColWidth="10" defaultRowHeight="12.75"/>
  <cols>
    <col min="1" max="1" width="67.7109375" style="2" customWidth="1"/>
    <col min="2" max="2" width="22.28515625" style="2" customWidth="1"/>
    <col min="3" max="3" width="40" style="2" customWidth="1"/>
    <col min="4" max="16384" width="11.42578125" style="2"/>
  </cols>
  <sheetData>
    <row r="1" spans="1:3" ht="30.75" customHeight="1">
      <c r="A1" s="478" t="s">
        <v>81</v>
      </c>
      <c r="B1" s="478"/>
    </row>
    <row r="2" spans="1:3" ht="29.25" customHeight="1">
      <c r="A2" s="479" t="s">
        <v>15</v>
      </c>
      <c r="B2" s="479"/>
    </row>
    <row r="3" spans="1:3" s="24" customFormat="1" ht="21" customHeight="1">
      <c r="A3" s="31" t="s">
        <v>4</v>
      </c>
      <c r="B3" s="45"/>
      <c r="C3" s="480"/>
    </row>
    <row r="4" spans="1:3" s="24" customFormat="1" ht="36" customHeight="1">
      <c r="A4" s="473" t="s">
        <v>17</v>
      </c>
      <c r="B4" s="467"/>
      <c r="C4" s="481"/>
    </row>
    <row r="5" spans="1:3" s="23" customFormat="1" ht="15.75" customHeight="1">
      <c r="A5" s="28" t="s">
        <v>48</v>
      </c>
      <c r="B5" s="347" t="s">
        <v>14</v>
      </c>
      <c r="C5" s="482"/>
    </row>
    <row r="6" spans="1:3" ht="57.75">
      <c r="A6" s="250" t="s">
        <v>205</v>
      </c>
      <c r="B6" s="269">
        <v>50</v>
      </c>
      <c r="C6" s="350" t="s">
        <v>57</v>
      </c>
    </row>
    <row r="7" spans="1:3" ht="48.75" customHeight="1">
      <c r="A7" s="250" t="s">
        <v>206</v>
      </c>
      <c r="B7" s="269">
        <v>70</v>
      </c>
      <c r="C7" s="14"/>
    </row>
    <row r="8" spans="1:3" ht="57.75">
      <c r="A8" s="250" t="s">
        <v>207</v>
      </c>
      <c r="B8" s="269">
        <v>30</v>
      </c>
      <c r="C8" s="14"/>
    </row>
    <row r="9" spans="1:3" ht="58.5">
      <c r="A9" s="250" t="s">
        <v>208</v>
      </c>
      <c r="B9" s="269">
        <v>30</v>
      </c>
      <c r="C9" s="14"/>
    </row>
    <row r="10" spans="1:3" ht="87.75">
      <c r="A10" s="250" t="s">
        <v>209</v>
      </c>
      <c r="B10" s="269">
        <v>50</v>
      </c>
      <c r="C10" s="14"/>
    </row>
    <row r="11" spans="1:3" ht="15">
      <c r="A11" s="252" t="s">
        <v>210</v>
      </c>
      <c r="B11" s="477">
        <v>70</v>
      </c>
      <c r="C11" s="483"/>
    </row>
    <row r="12" spans="1:3" ht="42.75">
      <c r="A12" s="253" t="s">
        <v>211</v>
      </c>
      <c r="B12" s="477"/>
      <c r="C12" s="483"/>
    </row>
    <row r="13" spans="1:3" ht="42.75">
      <c r="A13" s="253" t="s">
        <v>212</v>
      </c>
      <c r="B13" s="477"/>
      <c r="C13" s="483"/>
    </row>
    <row r="14" spans="1:3" ht="71.25">
      <c r="A14" s="253" t="s">
        <v>213</v>
      </c>
      <c r="B14" s="477"/>
      <c r="C14" s="483"/>
    </row>
    <row r="15" spans="1:3" ht="99.75">
      <c r="A15" s="253" t="s">
        <v>214</v>
      </c>
      <c r="B15" s="477"/>
      <c r="C15" s="483"/>
    </row>
    <row r="16" spans="1:3" ht="71.25">
      <c r="A16" s="253" t="s">
        <v>215</v>
      </c>
      <c r="B16" s="477"/>
      <c r="C16" s="483"/>
    </row>
    <row r="17" spans="1:3">
      <c r="A17" s="33" t="s">
        <v>6</v>
      </c>
      <c r="B17" s="348">
        <f>SUM(B6:B16)</f>
        <v>300</v>
      </c>
      <c r="C17" s="349"/>
    </row>
    <row r="18" spans="1:3">
      <c r="A18" s="36"/>
      <c r="B18" s="36"/>
    </row>
  </sheetData>
  <mergeCells count="6">
    <mergeCell ref="B11:B16"/>
    <mergeCell ref="A1:B1"/>
    <mergeCell ref="A2:B2"/>
    <mergeCell ref="A4:B4"/>
    <mergeCell ref="C3:C5"/>
    <mergeCell ref="C11:C16"/>
  </mergeCells>
  <printOptions horizontalCentered="1" verticalCentered="1"/>
  <pageMargins left="0.70866141732283472" right="0.70866141732283472" top="0.74803149606299213" bottom="0.74803149606299213" header="0.31496062992125984" footer="0.31496062992125984"/>
  <pageSetup scale="7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Consolidado</vt:lpstr>
      <vt:lpstr>Ponderado</vt:lpstr>
      <vt:lpstr>Económico</vt:lpstr>
      <vt:lpstr>Deducibles</vt:lpstr>
      <vt:lpstr>Comp TRDM</vt:lpstr>
      <vt:lpstr>Comp MANEJO</vt:lpstr>
      <vt:lpstr>Comp RCE</vt:lpstr>
      <vt:lpstr>Comp ID</vt:lpstr>
      <vt:lpstr>Comp IRF</vt:lpstr>
      <vt:lpstr>Comp RCSP</vt:lpstr>
      <vt:lpstr>Comp VGF</vt:lpstr>
      <vt:lpstr>Comp VGD</vt:lpstr>
      <vt:lpstr>Comp AP</vt:lpstr>
      <vt:lpstr>Comp EXQ</vt:lpstr>
    </vt:vector>
  </TitlesOfParts>
  <Company>AON Colombia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HugoBaquero</dc:creator>
  <cp:lastModifiedBy>demarulanda</cp:lastModifiedBy>
  <cp:lastPrinted>2013-12-03T16:26:35Z</cp:lastPrinted>
  <dcterms:created xsi:type="dcterms:W3CDTF">2009-10-14T20:58:55Z</dcterms:created>
  <dcterms:modified xsi:type="dcterms:W3CDTF">2018-07-19T22:43:50Z</dcterms:modified>
</cp:coreProperties>
</file>